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5240" windowHeight="8670" activeTab="1"/>
  </bookViews>
  <sheets>
    <sheet name="2002초등부" sheetId="1" r:id="rId1"/>
    <sheet name="2002초등부행사계획" sheetId="2" r:id="rId2"/>
    <sheet name="2001 초등부결산" sheetId="3" r:id="rId3"/>
  </sheets>
  <definedNames>
    <definedName name="_xlnm.Print_Area" localSheetId="2">'2001 초등부결산'!$A$1:$Q$46</definedName>
    <definedName name="_xlnm.Print_Area" localSheetId="1">'2002초등부행사계획'!$A$1:$R$38</definedName>
  </definedNames>
  <calcPr fullCalcOnLoad="1"/>
</workbook>
</file>

<file path=xl/sharedStrings.xml><?xml version="1.0" encoding="utf-8"?>
<sst xmlns="http://schemas.openxmlformats.org/spreadsheetml/2006/main" count="338" uniqueCount="212">
  <si>
    <t>교감단 연수</t>
  </si>
  <si>
    <t>물품비</t>
  </si>
  <si>
    <t>하계연수</t>
  </si>
  <si>
    <t xml:space="preserve">  ▣초등부 주일학교 예산</t>
  </si>
  <si>
    <t>4월</t>
  </si>
  <si>
    <t>신앙학교</t>
  </si>
  <si>
    <t>캠프</t>
  </si>
  <si>
    <t>5월</t>
  </si>
  <si>
    <t>6월</t>
  </si>
  <si>
    <t>7월</t>
  </si>
  <si>
    <t xml:space="preserve"> (비디오/CD)</t>
  </si>
  <si>
    <t>8월</t>
  </si>
  <si>
    <t>영명축일</t>
  </si>
  <si>
    <t xml:space="preserve"> </t>
  </si>
  <si>
    <t>사목목표</t>
  </si>
  <si>
    <t>사목계획</t>
  </si>
  <si>
    <t>책임        단체</t>
  </si>
  <si>
    <t>1/4</t>
  </si>
  <si>
    <t>2/4</t>
  </si>
  <si>
    <t>3/4</t>
  </si>
  <si>
    <t>4/4</t>
  </si>
  <si>
    <t>2월</t>
  </si>
  <si>
    <t>구분</t>
  </si>
  <si>
    <t>학   생   행   사</t>
  </si>
  <si>
    <t>교   사   행   사</t>
  </si>
  <si>
    <t>행 사 명</t>
  </si>
  <si>
    <t>학생부담금</t>
  </si>
  <si>
    <t>본당보조금</t>
  </si>
  <si>
    <t>합  계</t>
  </si>
  <si>
    <t>교사부담금</t>
  </si>
  <si>
    <t>(기획)</t>
  </si>
  <si>
    <t>(소창)</t>
  </si>
  <si>
    <t>(교재)</t>
  </si>
  <si>
    <t>교사 식대</t>
  </si>
  <si>
    <t>9월</t>
  </si>
  <si>
    <t>가을행사</t>
  </si>
  <si>
    <t>10월</t>
  </si>
  <si>
    <t>성가잔치</t>
  </si>
  <si>
    <t>성탄연수</t>
  </si>
  <si>
    <t>간식비</t>
  </si>
  <si>
    <t>11월</t>
  </si>
  <si>
    <t>성탄제물품비</t>
  </si>
  <si>
    <t>(프로그램,기획,시설)</t>
  </si>
  <si>
    <t>12월</t>
  </si>
  <si>
    <t>성탄선물</t>
  </si>
  <si>
    <t>성탄제연습</t>
  </si>
  <si>
    <t>기타</t>
  </si>
  <si>
    <t>영명축일</t>
  </si>
  <si>
    <t>월례교육</t>
  </si>
  <si>
    <t>선물비</t>
  </si>
  <si>
    <t>합계</t>
  </si>
  <si>
    <t xml:space="preserve"> ● 총   예   산 : </t>
  </si>
  <si>
    <t>원</t>
  </si>
  <si>
    <t xml:space="preserve"> ● 학 생 부 담 :</t>
  </si>
  <si>
    <t xml:space="preserve"> ● 교 사 부 담 :</t>
  </si>
  <si>
    <t xml:space="preserve"> ● 본 당 예 산 : </t>
  </si>
  <si>
    <t>개근, 정근상</t>
  </si>
  <si>
    <t>성소주일행사</t>
  </si>
  <si>
    <t>캠프장답사</t>
  </si>
  <si>
    <t>신앙학교답사</t>
  </si>
  <si>
    <t>교사식대</t>
  </si>
  <si>
    <t>전례부</t>
  </si>
  <si>
    <t>야유회</t>
  </si>
  <si>
    <t>어린이날</t>
  </si>
  <si>
    <t>초, 중고등부</t>
  </si>
  <si>
    <t>교사 MT</t>
  </si>
  <si>
    <t>디다케구독료</t>
  </si>
  <si>
    <t>졸업식 (선물비)</t>
  </si>
  <si>
    <t>(15명*5,000원)</t>
  </si>
  <si>
    <t>(10명*20,000원)</t>
  </si>
  <si>
    <t>교사 MT</t>
  </si>
  <si>
    <t>캠프장 답사</t>
  </si>
  <si>
    <t>교감단 연수</t>
  </si>
  <si>
    <t>(21명*5,000원)</t>
  </si>
  <si>
    <t>(5명*5000원)</t>
  </si>
  <si>
    <t>(교통비/잡비)</t>
  </si>
  <si>
    <t>(3권*35,000원)</t>
  </si>
  <si>
    <t>(1명*50,000원)</t>
  </si>
  <si>
    <t>(간식비/물품비)</t>
  </si>
  <si>
    <t>(120명*5,000원)</t>
  </si>
  <si>
    <t>(2명*15,000원)</t>
  </si>
  <si>
    <t>(2명*26,000원)</t>
  </si>
  <si>
    <t>(비디오, CD)</t>
  </si>
  <si>
    <t>(6명*15000원)</t>
  </si>
  <si>
    <t>(50명*6000원)</t>
  </si>
  <si>
    <t>(50명*30,000원)</t>
  </si>
  <si>
    <t>나. 청소년분과(초등부)</t>
  </si>
  <si>
    <t>세  부  내  용</t>
  </si>
  <si>
    <t>기          간</t>
  </si>
  <si>
    <t>예     산</t>
  </si>
  <si>
    <t>총  계</t>
  </si>
  <si>
    <t>본당예산</t>
  </si>
  <si>
    <t>1.주일학교</t>
  </si>
  <si>
    <t>1.행사를 통한</t>
  </si>
  <si>
    <t>1.초등부 단체행사</t>
  </si>
  <si>
    <t>청소년</t>
  </si>
  <si>
    <t xml:space="preserve">  교리교육의</t>
  </si>
  <si>
    <t xml:space="preserve">  심신의 개발</t>
  </si>
  <si>
    <t xml:space="preserve">  1)입학 및 졸업식</t>
  </si>
  <si>
    <t>●</t>
  </si>
  <si>
    <t>및 교사회</t>
  </si>
  <si>
    <t xml:space="preserve">  내실화</t>
  </si>
  <si>
    <t xml:space="preserve">  2)피정</t>
  </si>
  <si>
    <t>"</t>
  </si>
  <si>
    <t xml:space="preserve">  3)전례부 야유회</t>
  </si>
  <si>
    <t xml:space="preserve"> </t>
  </si>
  <si>
    <t>〃</t>
  </si>
  <si>
    <t xml:space="preserve">  4)큰들놀이(Camp)</t>
  </si>
  <si>
    <t xml:space="preserve">  5)신앙학교</t>
  </si>
  <si>
    <t xml:space="preserve">  6)성가잔치</t>
  </si>
  <si>
    <t xml:space="preserve">  7)가을행사</t>
  </si>
  <si>
    <t xml:space="preserve">  8)영명축일행사</t>
  </si>
  <si>
    <t>2.부활대축일 행사</t>
  </si>
  <si>
    <t>3.성소주일 행사</t>
  </si>
  <si>
    <t>2.신앙교육</t>
  </si>
  <si>
    <t>1.교리교육</t>
  </si>
  <si>
    <t xml:space="preserve">  강화</t>
  </si>
  <si>
    <t xml:space="preserve">  1)주일학교 교육</t>
  </si>
  <si>
    <t xml:space="preserve">  2)첫 영성체 교육</t>
  </si>
  <si>
    <t xml:space="preserve">  3)디다케 구독</t>
  </si>
  <si>
    <t>2.평일미사 참여하기</t>
  </si>
  <si>
    <t>3.교사교육</t>
  </si>
  <si>
    <t>1.교구차원의 교육참가</t>
  </si>
  <si>
    <t>교구교육</t>
  </si>
  <si>
    <t xml:space="preserve">  1)월례교육</t>
  </si>
  <si>
    <t xml:space="preserve">  2)교감단 연수</t>
  </si>
  <si>
    <t xml:space="preserve">  3)하계연수</t>
  </si>
  <si>
    <t xml:space="preserve">  4)신입교사학교</t>
  </si>
  <si>
    <t>4.교사활동의</t>
  </si>
  <si>
    <t>1.교사총회</t>
  </si>
  <si>
    <t>교사회</t>
  </si>
  <si>
    <t xml:space="preserve">  활성화</t>
  </si>
  <si>
    <t>2.교사 MT</t>
  </si>
  <si>
    <t xml:space="preserve"> 3.근속교사표창 및                   퇴임교사 환송식</t>
  </si>
  <si>
    <t>4.초/중고등부 교사 연합 MT</t>
  </si>
  <si>
    <t>보좌신부</t>
  </si>
  <si>
    <t>합                      계</t>
  </si>
  <si>
    <t>(12명*10일*4,000원)</t>
  </si>
  <si>
    <t>(20명*10,000원)</t>
  </si>
  <si>
    <t>(50명*20,000원)</t>
  </si>
  <si>
    <t>(교통비)</t>
  </si>
  <si>
    <t>(50명*1,000원)</t>
  </si>
  <si>
    <t>(2명*26,000원)</t>
  </si>
  <si>
    <t>(20명*10회*500원)</t>
  </si>
  <si>
    <t>(50명*4,000원)</t>
  </si>
  <si>
    <t>(150명*5,000원)</t>
  </si>
  <si>
    <t>(80명*7회*500원)</t>
  </si>
  <si>
    <t>(7명*6개월*8,000원)</t>
  </si>
  <si>
    <t>(10명*12개월*3,000원)</t>
  </si>
  <si>
    <t>(7명*15,000원)</t>
  </si>
  <si>
    <t>신학기 교리</t>
  </si>
  <si>
    <t>교안노트</t>
  </si>
  <si>
    <t>/회의록</t>
  </si>
  <si>
    <t xml:space="preserve">       (간식비)</t>
  </si>
  <si>
    <t xml:space="preserve">       (기획)</t>
  </si>
  <si>
    <t xml:space="preserve">       (소창)</t>
  </si>
  <si>
    <t xml:space="preserve">       (교재)</t>
  </si>
  <si>
    <t>근속,퇴임</t>
  </si>
  <si>
    <t>교사시상</t>
  </si>
  <si>
    <t xml:space="preserve">  5)대림성탄연수</t>
  </si>
  <si>
    <t>5.대림/ 성탄예술제</t>
  </si>
  <si>
    <t>4.어린이날 행사</t>
  </si>
  <si>
    <t>월</t>
  </si>
  <si>
    <t>행사내용</t>
  </si>
  <si>
    <t>어린이회비</t>
  </si>
  <si>
    <t>본당보조</t>
  </si>
  <si>
    <t>( 교사회비 )</t>
  </si>
  <si>
    <t>겨 울 피 정</t>
  </si>
  <si>
    <t>결산합계</t>
  </si>
  <si>
    <t>잔 액</t>
  </si>
  <si>
    <t>합 계</t>
  </si>
  <si>
    <t>비 고</t>
  </si>
  <si>
    <t>전례부 야유회</t>
  </si>
  <si>
    <t>졸 업 식</t>
  </si>
  <si>
    <r>
      <t>정근,</t>
    </r>
    <r>
      <rPr>
        <sz val="11"/>
        <rFont val="돋움"/>
        <family val="3"/>
      </rPr>
      <t xml:space="preserve"> 주보상</t>
    </r>
  </si>
  <si>
    <r>
      <t xml:space="preserve">교사 </t>
    </r>
    <r>
      <rPr>
        <sz val="11"/>
        <rFont val="돋움"/>
        <family val="3"/>
      </rPr>
      <t>MT</t>
    </r>
  </si>
  <si>
    <t>신입,전례교사 학교</t>
  </si>
  <si>
    <r>
      <t>근속,</t>
    </r>
    <r>
      <rPr>
        <sz val="11"/>
        <rFont val="돋움"/>
        <family val="3"/>
      </rPr>
      <t xml:space="preserve"> 퇴임교사 선물비</t>
    </r>
  </si>
  <si>
    <r>
      <t xml:space="preserve">교안노트 </t>
    </r>
    <r>
      <rPr>
        <sz val="11"/>
        <rFont val="돋움"/>
        <family val="3"/>
      </rPr>
      <t>/ 회의록</t>
    </r>
  </si>
  <si>
    <t>디다케 구독</t>
  </si>
  <si>
    <t>부 활 행 사</t>
  </si>
  <si>
    <t>여름캠프 계약금</t>
  </si>
  <si>
    <t>1학기 월례교육</t>
  </si>
  <si>
    <r>
      <t>1</t>
    </r>
    <r>
      <rPr>
        <sz val="11"/>
        <rFont val="돋움"/>
        <family val="3"/>
      </rPr>
      <t>~5월 영명축일 선물</t>
    </r>
  </si>
  <si>
    <t>하계연수 및 교리교재</t>
  </si>
  <si>
    <t>교무실 환경미화</t>
  </si>
  <si>
    <t>여름캠프</t>
  </si>
  <si>
    <r>
      <t>8</t>
    </r>
    <r>
      <rPr>
        <sz val="11"/>
        <rFont val="돋움"/>
        <family val="3"/>
      </rPr>
      <t>,9 월 영명축일</t>
    </r>
  </si>
  <si>
    <t>교리시험 선물비</t>
  </si>
  <si>
    <r>
      <t>1</t>
    </r>
    <r>
      <rPr>
        <sz val="11"/>
        <rFont val="돋움"/>
        <family val="3"/>
      </rPr>
      <t>0월 월례교육</t>
    </r>
  </si>
  <si>
    <t>대림,성탄 연수</t>
  </si>
  <si>
    <t>가을소풍</t>
  </si>
  <si>
    <t>대림저금통</t>
  </si>
  <si>
    <t>성탄제</t>
  </si>
  <si>
    <r>
      <t>초,중고등부</t>
    </r>
    <r>
      <rPr>
        <sz val="11"/>
        <rFont val="돋움"/>
        <family val="3"/>
      </rPr>
      <t xml:space="preserve">
</t>
    </r>
    <r>
      <rPr>
        <sz val="11"/>
        <rFont val="돋움"/>
        <family val="3"/>
      </rPr>
      <t>교사연합</t>
    </r>
    <r>
      <rPr>
        <sz val="11"/>
        <rFont val="돋움"/>
        <family val="3"/>
      </rPr>
      <t>MT</t>
    </r>
  </si>
  <si>
    <r>
      <t xml:space="preserve">총 </t>
    </r>
    <r>
      <rPr>
        <sz val="11"/>
        <rFont val="돋움"/>
        <family val="3"/>
      </rPr>
      <t xml:space="preserve"> 합  계</t>
    </r>
  </si>
  <si>
    <t xml:space="preserve">                    ● 어 린 이 회 비 : </t>
  </si>
  <si>
    <t xml:space="preserve">                    ● 교  사  회  비  : </t>
  </si>
  <si>
    <t xml:space="preserve">                    ● 본  당  보  조  : </t>
  </si>
  <si>
    <t xml:space="preserve">                    ● 잔             액 : </t>
  </si>
  <si>
    <t xml:space="preserve">                    ● 총     합     계 : </t>
  </si>
  <si>
    <t xml:space="preserve">  ▣ '2001 초등부 주일학교 결산</t>
  </si>
  <si>
    <t>(20명*5,000원)</t>
  </si>
  <si>
    <t>(20명*3,000원)</t>
  </si>
  <si>
    <t>(근속:2명*60,000원 , 퇴임:3명*50,000원)</t>
  </si>
  <si>
    <t>(9명*10,000원)</t>
  </si>
  <si>
    <t>(9명*15000원)</t>
  </si>
  <si>
    <t>(10명*7일*4,000원)</t>
  </si>
  <si>
    <t>(20명*50,000원)</t>
  </si>
  <si>
    <t>3월</t>
  </si>
  <si>
    <t>부활행사</t>
  </si>
  <si>
    <t>(7학년*10,000원)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</si>
</sst>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10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4"/>
      <name val="돋움"/>
      <family val="3"/>
    </font>
    <font>
      <sz val="9"/>
      <name val="돋움"/>
      <family val="3"/>
    </font>
    <font>
      <b/>
      <sz val="12"/>
      <name val="돋움"/>
      <family val="3"/>
    </font>
    <font>
      <b/>
      <sz val="11"/>
      <name val="돋움"/>
      <family val="3"/>
    </font>
    <font>
      <sz val="13"/>
      <name val="돋움"/>
      <family val="3"/>
    </font>
    <font>
      <b/>
      <sz val="13"/>
      <name val="돋움"/>
      <family val="3"/>
    </font>
    <font>
      <b/>
      <sz val="16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Border="1" applyAlignment="1">
      <alignment/>
    </xf>
    <xf numFmtId="41" fontId="2" fillId="0" borderId="1" xfId="17" applyFont="1" applyBorder="1" applyAlignment="1">
      <alignment/>
    </xf>
    <xf numFmtId="41" fontId="2" fillId="0" borderId="2" xfId="17" applyFont="1" applyBorder="1" applyAlignment="1">
      <alignment/>
    </xf>
    <xf numFmtId="41" fontId="2" fillId="0" borderId="3" xfId="17" applyFont="1" applyBorder="1" applyAlignment="1">
      <alignment vertical="center"/>
    </xf>
    <xf numFmtId="41" fontId="2" fillId="0" borderId="4" xfId="17" applyFont="1" applyBorder="1" applyAlignment="1">
      <alignment vertical="center"/>
    </xf>
    <xf numFmtId="41" fontId="2" fillId="0" borderId="5" xfId="17" applyFont="1" applyBorder="1" applyAlignment="1">
      <alignment vertical="center"/>
    </xf>
    <xf numFmtId="41" fontId="2" fillId="0" borderId="6" xfId="17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5" fillId="0" borderId="5" xfId="17" applyFont="1" applyBorder="1" applyAlignment="1">
      <alignment horizontal="center" vertical="center"/>
    </xf>
    <xf numFmtId="41" fontId="5" fillId="0" borderId="7" xfId="17" applyFont="1" applyBorder="1" applyAlignment="1">
      <alignment horizontal="center" vertical="center" wrapText="1"/>
    </xf>
    <xf numFmtId="41" fontId="2" fillId="0" borderId="7" xfId="17" applyFont="1" applyBorder="1" applyAlignment="1">
      <alignment vertical="center"/>
    </xf>
    <xf numFmtId="41" fontId="2" fillId="0" borderId="0" xfId="17" applyFont="1" applyAlignment="1">
      <alignment vertical="center"/>
    </xf>
    <xf numFmtId="41" fontId="2" fillId="0" borderId="5" xfId="17" applyFont="1" applyBorder="1" applyAlignment="1">
      <alignment horizontal="right" vertical="center"/>
    </xf>
    <xf numFmtId="41" fontId="2" fillId="0" borderId="7" xfId="17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1" fontId="2" fillId="0" borderId="8" xfId="17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1" fontId="2" fillId="0" borderId="1" xfId="17" applyFont="1" applyBorder="1" applyAlignment="1">
      <alignment/>
    </xf>
    <xf numFmtId="41" fontId="0" fillId="0" borderId="0" xfId="17" applyBorder="1" applyAlignment="1">
      <alignment/>
    </xf>
    <xf numFmtId="41" fontId="0" fillId="0" borderId="6" xfId="17" applyBorder="1" applyAlignment="1">
      <alignment/>
    </xf>
    <xf numFmtId="41" fontId="0" fillId="0" borderId="1" xfId="17" applyBorder="1" applyAlignment="1">
      <alignment/>
    </xf>
    <xf numFmtId="41" fontId="0" fillId="0" borderId="2" xfId="17" applyBorder="1" applyAlignment="1">
      <alignment/>
    </xf>
    <xf numFmtId="41" fontId="0" fillId="0" borderId="21" xfId="17" applyBorder="1" applyAlignment="1">
      <alignment/>
    </xf>
    <xf numFmtId="41" fontId="0" fillId="0" borderId="23" xfId="17" applyBorder="1" applyAlignment="1">
      <alignment/>
    </xf>
    <xf numFmtId="41" fontId="0" fillId="0" borderId="0" xfId="17" applyBorder="1" applyAlignment="1">
      <alignment/>
    </xf>
    <xf numFmtId="41" fontId="2" fillId="0" borderId="0" xfId="17" applyFont="1" applyBorder="1" applyAlignment="1">
      <alignment horizontal="center" vertical="center"/>
    </xf>
    <xf numFmtId="41" fontId="2" fillId="0" borderId="0" xfId="17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41" fontId="7" fillId="0" borderId="0" xfId="17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1" fontId="0" fillId="0" borderId="25" xfId="17" applyBorder="1" applyAlignment="1">
      <alignment/>
    </xf>
    <xf numFmtId="41" fontId="2" fillId="0" borderId="25" xfId="17" applyFont="1" applyBorder="1" applyAlignment="1">
      <alignment horizontal="center"/>
    </xf>
    <xf numFmtId="41" fontId="2" fillId="0" borderId="25" xfId="17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41" fontId="0" fillId="0" borderId="28" xfId="17" applyBorder="1" applyAlignment="1">
      <alignment/>
    </xf>
    <xf numFmtId="0" fontId="2" fillId="0" borderId="29" xfId="0" applyFont="1" applyBorder="1" applyAlignment="1">
      <alignment horizontal="center"/>
    </xf>
    <xf numFmtId="41" fontId="0" fillId="0" borderId="30" xfId="17" applyBorder="1" applyAlignment="1">
      <alignment/>
    </xf>
    <xf numFmtId="41" fontId="2" fillId="0" borderId="30" xfId="17" applyFont="1" applyBorder="1" applyAlignment="1">
      <alignment/>
    </xf>
    <xf numFmtId="41" fontId="4" fillId="0" borderId="6" xfId="17" applyFont="1" applyBorder="1" applyAlignment="1">
      <alignment/>
    </xf>
    <xf numFmtId="41" fontId="2" fillId="0" borderId="6" xfId="17" applyFont="1" applyBorder="1" applyAlignment="1">
      <alignment horizontal="center"/>
    </xf>
    <xf numFmtId="41" fontId="0" fillId="0" borderId="21" xfId="17" applyFont="1" applyBorder="1" applyAlignment="1">
      <alignment/>
    </xf>
    <xf numFmtId="0" fontId="0" fillId="0" borderId="21" xfId="0" applyBorder="1" applyAlignment="1">
      <alignment/>
    </xf>
    <xf numFmtId="41" fontId="4" fillId="0" borderId="6" xfId="17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41" fontId="0" fillId="0" borderId="32" xfId="17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41" fontId="0" fillId="0" borderId="35" xfId="17" applyBorder="1" applyAlignment="1">
      <alignment/>
    </xf>
    <xf numFmtId="0" fontId="2" fillId="0" borderId="14" xfId="0" applyFont="1" applyBorder="1" applyAlignment="1">
      <alignment horizontal="center" wrapText="1"/>
    </xf>
    <xf numFmtId="41" fontId="0" fillId="0" borderId="0" xfId="17" applyAlignment="1">
      <alignment vertical="center"/>
    </xf>
    <xf numFmtId="0" fontId="2" fillId="0" borderId="1" xfId="0" applyFont="1" applyBorder="1" applyAlignment="1">
      <alignment wrapText="1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41" fontId="2" fillId="0" borderId="26" xfId="17" applyFont="1" applyBorder="1" applyAlignment="1">
      <alignment horizontal="center" vertical="center"/>
    </xf>
    <xf numFmtId="41" fontId="2" fillId="0" borderId="26" xfId="17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41" fontId="0" fillId="0" borderId="21" xfId="17" applyBorder="1" applyAlignment="1">
      <alignment/>
    </xf>
    <xf numFmtId="41" fontId="2" fillId="0" borderId="6" xfId="17" applyFont="1" applyBorder="1" applyAlignment="1">
      <alignment wrapText="1"/>
    </xf>
    <xf numFmtId="41" fontId="2" fillId="0" borderId="23" xfId="17" applyFont="1" applyBorder="1" applyAlignment="1">
      <alignment wrapText="1"/>
    </xf>
    <xf numFmtId="41" fontId="2" fillId="0" borderId="1" xfId="17" applyFont="1" applyBorder="1" applyAlignment="1">
      <alignment wrapText="1"/>
    </xf>
    <xf numFmtId="41" fontId="0" fillId="0" borderId="6" xfId="17" applyFont="1" applyBorder="1" applyAlignment="1">
      <alignment/>
    </xf>
    <xf numFmtId="41" fontId="2" fillId="0" borderId="6" xfId="17" applyFont="1" applyBorder="1" applyAlignment="1">
      <alignment/>
    </xf>
    <xf numFmtId="41" fontId="0" fillId="0" borderId="2" xfId="17" applyBorder="1" applyAlignment="1">
      <alignment/>
    </xf>
    <xf numFmtId="41" fontId="0" fillId="0" borderId="23" xfId="17" applyFont="1" applyBorder="1" applyAlignment="1">
      <alignment/>
    </xf>
    <xf numFmtId="41" fontId="0" fillId="0" borderId="2" xfId="17" applyFont="1" applyBorder="1" applyAlignment="1">
      <alignment/>
    </xf>
    <xf numFmtId="41" fontId="2" fillId="0" borderId="2" xfId="17" applyFont="1" applyBorder="1" applyAlignment="1">
      <alignment/>
    </xf>
    <xf numFmtId="41" fontId="0" fillId="0" borderId="6" xfId="17" applyBorder="1" applyAlignment="1">
      <alignment/>
    </xf>
    <xf numFmtId="41" fontId="0" fillId="0" borderId="1" xfId="17" applyBorder="1" applyAlignment="1">
      <alignment/>
    </xf>
    <xf numFmtId="41" fontId="2" fillId="0" borderId="23" xfId="17" applyFont="1" applyBorder="1" applyAlignment="1">
      <alignment/>
    </xf>
    <xf numFmtId="41" fontId="0" fillId="0" borderId="21" xfId="17" applyFont="1" applyBorder="1" applyAlignment="1">
      <alignment/>
    </xf>
    <xf numFmtId="41" fontId="0" fillId="0" borderId="24" xfId="17" applyFont="1" applyBorder="1" applyAlignment="1">
      <alignment/>
    </xf>
    <xf numFmtId="41" fontId="0" fillId="0" borderId="33" xfId="17" applyFont="1" applyBorder="1" applyAlignment="1">
      <alignment wrapText="1"/>
    </xf>
    <xf numFmtId="41" fontId="2" fillId="0" borderId="14" xfId="17" applyFont="1" applyBorder="1" applyAlignment="1">
      <alignment wrapText="1"/>
    </xf>
    <xf numFmtId="41" fontId="2" fillId="0" borderId="14" xfId="17" applyFont="1" applyBorder="1" applyAlignment="1">
      <alignment/>
    </xf>
    <xf numFmtId="41" fontId="0" fillId="0" borderId="0" xfId="17" applyFont="1" applyBorder="1" applyAlignment="1">
      <alignment/>
    </xf>
    <xf numFmtId="41" fontId="2" fillId="0" borderId="18" xfId="17" applyFont="1" applyBorder="1" applyAlignment="1">
      <alignment/>
    </xf>
    <xf numFmtId="41" fontId="0" fillId="0" borderId="33" xfId="17" applyBorder="1" applyAlignment="1">
      <alignment/>
    </xf>
    <xf numFmtId="41" fontId="0" fillId="0" borderId="14" xfId="17" applyBorder="1" applyAlignment="1">
      <alignment/>
    </xf>
    <xf numFmtId="41" fontId="2" fillId="0" borderId="33" xfId="17" applyFont="1" applyBorder="1" applyAlignment="1">
      <alignment/>
    </xf>
    <xf numFmtId="41" fontId="0" fillId="0" borderId="18" xfId="17" applyBorder="1" applyAlignment="1">
      <alignment/>
    </xf>
    <xf numFmtId="41" fontId="0" fillId="0" borderId="36" xfId="17" applyBorder="1" applyAlignment="1">
      <alignment/>
    </xf>
    <xf numFmtId="41" fontId="2" fillId="0" borderId="37" xfId="17" applyFont="1" applyBorder="1" applyAlignment="1">
      <alignment horizontal="center" vertical="center"/>
    </xf>
    <xf numFmtId="41" fontId="2" fillId="0" borderId="38" xfId="17" applyFont="1" applyBorder="1" applyAlignment="1">
      <alignment/>
    </xf>
    <xf numFmtId="41" fontId="2" fillId="0" borderId="39" xfId="17" applyFont="1" applyBorder="1" applyAlignment="1">
      <alignment horizontal="center" vertical="center"/>
    </xf>
    <xf numFmtId="41" fontId="0" fillId="0" borderId="40" xfId="17" applyFont="1" applyBorder="1" applyAlignment="1">
      <alignment/>
    </xf>
    <xf numFmtId="41" fontId="2" fillId="0" borderId="41" xfId="17" applyFont="1" applyBorder="1" applyAlignment="1">
      <alignment horizontal="center" vertical="center"/>
    </xf>
    <xf numFmtId="41" fontId="2" fillId="0" borderId="42" xfId="17" applyFont="1" applyBorder="1" applyAlignment="1">
      <alignment/>
    </xf>
    <xf numFmtId="41" fontId="2" fillId="0" borderId="43" xfId="17" applyFont="1" applyBorder="1" applyAlignment="1">
      <alignment horizontal="center" vertical="center"/>
    </xf>
    <xf numFmtId="41" fontId="0" fillId="0" borderId="38" xfId="17" applyBorder="1" applyAlignment="1">
      <alignment/>
    </xf>
    <xf numFmtId="41" fontId="0" fillId="0" borderId="38" xfId="17" applyFont="1" applyBorder="1" applyAlignment="1">
      <alignment/>
    </xf>
    <xf numFmtId="41" fontId="2" fillId="0" borderId="39" xfId="17" applyFont="1" applyBorder="1" applyAlignment="1">
      <alignment horizontal="center"/>
    </xf>
    <xf numFmtId="41" fontId="0" fillId="0" borderId="44" xfId="17" applyBorder="1" applyAlignment="1">
      <alignment/>
    </xf>
    <xf numFmtId="41" fontId="2" fillId="0" borderId="45" xfId="17" applyFont="1" applyBorder="1" applyAlignment="1">
      <alignment horizontal="center" vertical="center"/>
    </xf>
    <xf numFmtId="41" fontId="0" fillId="0" borderId="36" xfId="17" applyFont="1" applyBorder="1" applyAlignment="1">
      <alignment/>
    </xf>
    <xf numFmtId="0" fontId="2" fillId="0" borderId="39" xfId="0" applyFont="1" applyBorder="1" applyAlignment="1">
      <alignment horizontal="center" vertical="center"/>
    </xf>
    <xf numFmtId="0" fontId="0" fillId="0" borderId="16" xfId="0" applyBorder="1" applyAlignment="1">
      <alignment/>
    </xf>
    <xf numFmtId="41" fontId="0" fillId="0" borderId="40" xfId="17" applyBorder="1" applyAlignment="1">
      <alignment/>
    </xf>
    <xf numFmtId="0" fontId="0" fillId="0" borderId="45" xfId="0" applyBorder="1" applyAlignment="1">
      <alignment/>
    </xf>
    <xf numFmtId="41" fontId="2" fillId="0" borderId="44" xfId="17" applyFont="1" applyBorder="1" applyAlignment="1">
      <alignment/>
    </xf>
    <xf numFmtId="41" fontId="2" fillId="0" borderId="39" xfId="17" applyFont="1" applyBorder="1" applyAlignment="1">
      <alignment horizontal="left" vertical="center"/>
    </xf>
    <xf numFmtId="41" fontId="2" fillId="0" borderId="41" xfId="17" applyFont="1" applyBorder="1" applyAlignment="1">
      <alignment vertical="center"/>
    </xf>
    <xf numFmtId="41" fontId="0" fillId="0" borderId="42" xfId="17" applyBorder="1" applyAlignment="1">
      <alignment/>
    </xf>
    <xf numFmtId="41" fontId="2" fillId="0" borderId="39" xfId="17" applyFont="1" applyBorder="1" applyAlignment="1">
      <alignment horizontal="right" vertical="center"/>
    </xf>
    <xf numFmtId="41" fontId="2" fillId="0" borderId="43" xfId="17" applyFont="1" applyBorder="1" applyAlignment="1">
      <alignment horizontal="right" vertical="center"/>
    </xf>
    <xf numFmtId="41" fontId="2" fillId="0" borderId="40" xfId="17" applyFont="1" applyBorder="1" applyAlignment="1">
      <alignment/>
    </xf>
    <xf numFmtId="41" fontId="2" fillId="0" borderId="41" xfId="17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1" fontId="0" fillId="0" borderId="24" xfId="17" applyBorder="1" applyAlignment="1">
      <alignment/>
    </xf>
    <xf numFmtId="41" fontId="2" fillId="0" borderId="24" xfId="17" applyFont="1" applyBorder="1" applyAlignment="1">
      <alignment/>
    </xf>
    <xf numFmtId="41" fontId="0" fillId="0" borderId="25" xfId="17" applyFont="1" applyBorder="1" applyAlignment="1">
      <alignment/>
    </xf>
    <xf numFmtId="41" fontId="0" fillId="0" borderId="35" xfId="17" applyFont="1" applyBorder="1" applyAlignment="1">
      <alignment/>
    </xf>
    <xf numFmtId="41" fontId="0" fillId="0" borderId="30" xfId="17" applyFont="1" applyBorder="1" applyAlignment="1">
      <alignment/>
    </xf>
    <xf numFmtId="41" fontId="0" fillId="0" borderId="25" xfId="17" applyFont="1" applyBorder="1" applyAlignment="1">
      <alignment horizontal="left"/>
    </xf>
    <xf numFmtId="41" fontId="0" fillId="0" borderId="32" xfId="17" applyFont="1" applyBorder="1" applyAlignment="1">
      <alignment/>
    </xf>
    <xf numFmtId="41" fontId="0" fillId="0" borderId="28" xfId="17" applyFont="1" applyBorder="1" applyAlignment="1">
      <alignment/>
    </xf>
    <xf numFmtId="41" fontId="2" fillId="0" borderId="28" xfId="17" applyFont="1" applyBorder="1" applyAlignment="1">
      <alignment/>
    </xf>
    <xf numFmtId="41" fontId="0" fillId="0" borderId="23" xfId="17" applyBorder="1" applyAlignment="1">
      <alignment/>
    </xf>
    <xf numFmtId="41" fontId="4" fillId="0" borderId="2" xfId="17" applyFont="1" applyBorder="1" applyAlignment="1">
      <alignment horizontal="left"/>
    </xf>
    <xf numFmtId="41" fontId="0" fillId="0" borderId="0" xfId="17" applyFont="1" applyBorder="1" applyAlignment="1">
      <alignment/>
    </xf>
    <xf numFmtId="41" fontId="0" fillId="0" borderId="0" xfId="17" applyFont="1" applyBorder="1" applyAlignment="1">
      <alignment horizontal="left"/>
    </xf>
    <xf numFmtId="41" fontId="0" fillId="0" borderId="0" xfId="17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1" fontId="0" fillId="0" borderId="0" xfId="17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41" fontId="6" fillId="0" borderId="0" xfId="17" applyFont="1" applyBorder="1" applyAlignment="1">
      <alignment vertical="center"/>
    </xf>
    <xf numFmtId="41" fontId="6" fillId="0" borderId="0" xfId="17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1" fontId="0" fillId="0" borderId="0" xfId="17" applyFont="1" applyBorder="1" applyAlignment="1">
      <alignment/>
    </xf>
    <xf numFmtId="0" fontId="6" fillId="0" borderId="0" xfId="0" applyFont="1" applyBorder="1" applyAlignment="1">
      <alignment vertical="center"/>
    </xf>
    <xf numFmtId="41" fontId="6" fillId="0" borderId="0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"/>
    </xf>
    <xf numFmtId="41" fontId="0" fillId="0" borderId="0" xfId="17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41" fontId="0" fillId="0" borderId="46" xfId="17" applyFont="1" applyBorder="1" applyAlignment="1">
      <alignment horizontal="center" vertical="center"/>
    </xf>
    <xf numFmtId="41" fontId="0" fillId="0" borderId="46" xfId="17" applyFont="1" applyBorder="1" applyAlignment="1">
      <alignment/>
    </xf>
    <xf numFmtId="41" fontId="0" fillId="0" borderId="46" xfId="17" applyFont="1" applyBorder="1" applyAlignment="1">
      <alignment wrapText="1"/>
    </xf>
    <xf numFmtId="0" fontId="0" fillId="0" borderId="46" xfId="0" applyFont="1" applyBorder="1" applyAlignment="1">
      <alignment horizontal="center"/>
    </xf>
    <xf numFmtId="41" fontId="0" fillId="0" borderId="46" xfId="17" applyFont="1" applyBorder="1" applyAlignment="1">
      <alignment horizontal="center"/>
    </xf>
    <xf numFmtId="41" fontId="0" fillId="0" borderId="46" xfId="0" applyNumberFormat="1" applyFont="1" applyBorder="1" applyAlignment="1">
      <alignment horizontal="center" vertical="center"/>
    </xf>
    <xf numFmtId="41" fontId="0" fillId="0" borderId="46" xfId="0" applyNumberFormat="1" applyFont="1" applyBorder="1" applyAlignment="1">
      <alignment/>
    </xf>
    <xf numFmtId="41" fontId="0" fillId="0" borderId="46" xfId="0" applyNumberFormat="1" applyFont="1" applyBorder="1" applyAlignment="1">
      <alignment horizontal="center"/>
    </xf>
    <xf numFmtId="41" fontId="0" fillId="0" borderId="46" xfId="17" applyNumberFormat="1" applyFont="1" applyBorder="1" applyAlignment="1">
      <alignment horizontal="center" vertical="center"/>
    </xf>
    <xf numFmtId="41" fontId="0" fillId="0" borderId="46" xfId="17" applyFont="1" applyBorder="1" applyAlignment="1">
      <alignment horizontal="center" vertical="center" wrapText="1"/>
    </xf>
    <xf numFmtId="41" fontId="0" fillId="0" borderId="46" xfId="17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41" fontId="5" fillId="0" borderId="47" xfId="17" applyFont="1" applyBorder="1" applyAlignment="1">
      <alignment horizontal="center" vertical="center"/>
    </xf>
    <xf numFmtId="41" fontId="5" fillId="0" borderId="48" xfId="17" applyFont="1" applyBorder="1" applyAlignment="1">
      <alignment horizontal="center" vertical="center"/>
    </xf>
    <xf numFmtId="0" fontId="2" fillId="0" borderId="49" xfId="0" applyFont="1" applyBorder="1" applyAlignment="1">
      <alignment horizontal="center"/>
    </xf>
    <xf numFmtId="41" fontId="0" fillId="0" borderId="33" xfId="17" applyFont="1" applyBorder="1" applyAlignment="1">
      <alignment/>
    </xf>
    <xf numFmtId="0" fontId="2" fillId="0" borderId="41" xfId="0" applyFont="1" applyBorder="1" applyAlignment="1">
      <alignment horizontal="center" vertical="center"/>
    </xf>
    <xf numFmtId="41" fontId="0" fillId="0" borderId="32" xfId="17" applyFont="1" applyBorder="1" applyAlignment="1">
      <alignment horizontal="left"/>
    </xf>
    <xf numFmtId="0" fontId="0" fillId="2" borderId="5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41" fontId="0" fillId="2" borderId="9" xfId="17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41" fontId="0" fillId="2" borderId="53" xfId="17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41" fontId="0" fillId="2" borderId="57" xfId="17" applyFill="1" applyBorder="1" applyAlignment="1">
      <alignment horizontal="center" vertical="center"/>
    </xf>
    <xf numFmtId="41" fontId="0" fillId="2" borderId="56" xfId="17" applyFill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 shrinkToFit="1"/>
    </xf>
    <xf numFmtId="0" fontId="5" fillId="0" borderId="59" xfId="0" applyFont="1" applyBorder="1" applyAlignment="1">
      <alignment horizontal="center" vertical="center" wrapText="1" shrinkToFit="1"/>
    </xf>
    <xf numFmtId="0" fontId="5" fillId="0" borderId="60" xfId="0" applyFont="1" applyBorder="1" applyAlignment="1">
      <alignment horizontal="center" vertical="center" wrapText="1" shrinkToFit="1"/>
    </xf>
    <xf numFmtId="0" fontId="3" fillId="0" borderId="61" xfId="0" applyFont="1" applyFill="1" applyBorder="1" applyAlignment="1">
      <alignment horizontal="center" vertical="center"/>
    </xf>
    <xf numFmtId="41" fontId="3" fillId="0" borderId="62" xfId="17" applyFont="1" applyFill="1" applyBorder="1" applyAlignment="1">
      <alignment horizontal="center" vertical="center"/>
    </xf>
    <xf numFmtId="41" fontId="3" fillId="3" borderId="63" xfId="17" applyFont="1" applyFill="1" applyBorder="1" applyAlignment="1">
      <alignment vertical="center"/>
    </xf>
    <xf numFmtId="41" fontId="3" fillId="3" borderId="64" xfId="17" applyFont="1" applyFill="1" applyBorder="1" applyAlignment="1">
      <alignment vertical="center"/>
    </xf>
    <xf numFmtId="0" fontId="0" fillId="2" borderId="65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68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2" fillId="0" borderId="69" xfId="17" applyFont="1" applyBorder="1" applyAlignment="1">
      <alignment horizontal="center"/>
    </xf>
    <xf numFmtId="41" fontId="2" fillId="0" borderId="70" xfId="17" applyFont="1" applyBorder="1" applyAlignment="1">
      <alignment horizont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71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41" fontId="0" fillId="2" borderId="71" xfId="17" applyFill="1" applyBorder="1" applyAlignment="1">
      <alignment horizontal="center" vertical="center"/>
    </xf>
    <xf numFmtId="41" fontId="0" fillId="2" borderId="72" xfId="17" applyFill="1" applyBorder="1" applyAlignment="1">
      <alignment horizontal="center" vertical="center"/>
    </xf>
    <xf numFmtId="41" fontId="0" fillId="2" borderId="73" xfId="17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41" fontId="2" fillId="0" borderId="0" xfId="17" applyFont="1" applyBorder="1" applyAlignment="1">
      <alignment horizontal="center" vertical="center"/>
    </xf>
    <xf numFmtId="41" fontId="2" fillId="0" borderId="18" xfId="17" applyFont="1" applyBorder="1" applyAlignment="1">
      <alignment horizontal="center" vertical="center"/>
    </xf>
    <xf numFmtId="0" fontId="0" fillId="2" borderId="76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41" fontId="5" fillId="0" borderId="77" xfId="17" applyFont="1" applyBorder="1" applyAlignment="1">
      <alignment horizontal="center" vertical="center"/>
    </xf>
    <xf numFmtId="41" fontId="5" fillId="0" borderId="78" xfId="17" applyFont="1" applyBorder="1" applyAlignment="1">
      <alignment horizontal="center" vertical="center" wrapText="1"/>
    </xf>
    <xf numFmtId="41" fontId="5" fillId="0" borderId="8" xfId="17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176" fontId="5" fillId="0" borderId="46" xfId="0" applyNumberFormat="1" applyFont="1" applyBorder="1" applyAlignment="1" quotePrefix="1">
      <alignment horizontal="center" vertical="center"/>
    </xf>
    <xf numFmtId="0" fontId="5" fillId="0" borderId="46" xfId="0" applyFont="1" applyBorder="1" applyAlignment="1" quotePrefix="1">
      <alignment horizontal="center" vertical="center"/>
    </xf>
    <xf numFmtId="0" fontId="5" fillId="0" borderId="79" xfId="0" applyFont="1" applyBorder="1" applyAlignment="1" quotePrefix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1" fontId="0" fillId="0" borderId="46" xfId="17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1" fontId="0" fillId="0" borderId="0" xfId="17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41" fontId="0" fillId="0" borderId="46" xfId="17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view="pageBreakPreview" zoomScaleNormal="85" zoomScaleSheetLayoutView="100" workbookViewId="0" topLeftCell="A1">
      <selection activeCell="A1" sqref="A1"/>
    </sheetView>
  </sheetViews>
  <sheetFormatPr defaultColWidth="8.88671875" defaultRowHeight="13.5"/>
  <cols>
    <col min="1" max="1" width="4.6640625" style="1" customWidth="1"/>
    <col min="2" max="2" width="11.21484375" style="10" customWidth="1"/>
    <col min="3" max="3" width="13.77734375" style="1" customWidth="1"/>
    <col min="4" max="4" width="19.88671875" style="1" customWidth="1"/>
    <col min="5" max="5" width="14.3359375" style="1" customWidth="1"/>
    <col min="6" max="6" width="11.21484375" style="10" customWidth="1"/>
    <col min="7" max="7" width="14.10546875" style="1" customWidth="1"/>
    <col min="8" max="8" width="17.3359375" style="57" customWidth="1"/>
    <col min="9" max="9" width="15.77734375" style="1" customWidth="1"/>
    <col min="10" max="16384" width="8.88671875" style="1" customWidth="1"/>
  </cols>
  <sheetData>
    <row r="1" spans="1:2" ht="27.75" customHeight="1">
      <c r="A1" s="8" t="s">
        <v>3</v>
      </c>
      <c r="B1" s="9"/>
    </row>
    <row r="2" ht="18.75" customHeight="1" thickBot="1"/>
    <row r="3" spans="1:9" ht="19.5" customHeight="1">
      <c r="A3" s="249" t="s">
        <v>22</v>
      </c>
      <c r="B3" s="243" t="s">
        <v>23</v>
      </c>
      <c r="C3" s="244"/>
      <c r="D3" s="244"/>
      <c r="E3" s="245"/>
      <c r="F3" s="246" t="s">
        <v>24</v>
      </c>
      <c r="G3" s="247"/>
      <c r="H3" s="247"/>
      <c r="I3" s="248"/>
    </row>
    <row r="4" spans="1:9" ht="23.25" customHeight="1" thickBot="1">
      <c r="A4" s="250"/>
      <c r="B4" s="211" t="s">
        <v>25</v>
      </c>
      <c r="C4" s="212" t="s">
        <v>26</v>
      </c>
      <c r="D4" s="212" t="s">
        <v>27</v>
      </c>
      <c r="E4" s="213" t="s">
        <v>28</v>
      </c>
      <c r="F4" s="211" t="s">
        <v>25</v>
      </c>
      <c r="G4" s="212" t="s">
        <v>29</v>
      </c>
      <c r="H4" s="214" t="s">
        <v>27</v>
      </c>
      <c r="I4" s="213" t="s">
        <v>28</v>
      </c>
    </row>
    <row r="5" spans="1:9" ht="13.5">
      <c r="A5" s="230" t="s">
        <v>21</v>
      </c>
      <c r="B5" s="98" t="s">
        <v>61</v>
      </c>
      <c r="C5" s="107">
        <f>15*5000</f>
        <v>75000</v>
      </c>
      <c r="D5" s="121">
        <f>10*20000</f>
        <v>200000</v>
      </c>
      <c r="E5" s="131">
        <f>SUM(C5:D5)</f>
        <v>275000</v>
      </c>
      <c r="F5" s="132" t="s">
        <v>157</v>
      </c>
      <c r="G5" s="121"/>
      <c r="H5" s="107">
        <f>2*60000+3*50000</f>
        <v>270000</v>
      </c>
      <c r="I5" s="81">
        <f>SUM(H5)</f>
        <v>270000</v>
      </c>
    </row>
    <row r="6" spans="1:9" ht="13.5">
      <c r="A6" s="231"/>
      <c r="B6" s="99" t="s">
        <v>62</v>
      </c>
      <c r="C6" s="108" t="s">
        <v>68</v>
      </c>
      <c r="D6" s="65" t="s">
        <v>69</v>
      </c>
      <c r="E6" s="133"/>
      <c r="F6" s="134" t="s">
        <v>158</v>
      </c>
      <c r="G6" s="237" t="s">
        <v>204</v>
      </c>
      <c r="H6" s="238"/>
      <c r="I6" s="75"/>
    </row>
    <row r="7" spans="1:9" ht="13.5">
      <c r="A7" s="231"/>
      <c r="B7" s="100" t="s">
        <v>67</v>
      </c>
      <c r="C7" s="109"/>
      <c r="D7" s="122">
        <f>20*5000</f>
        <v>100000</v>
      </c>
      <c r="E7" s="135">
        <f>SUM(D7)</f>
        <v>100000</v>
      </c>
      <c r="F7" s="136" t="s">
        <v>70</v>
      </c>
      <c r="G7" s="127">
        <f>9*10000</f>
        <v>90000</v>
      </c>
      <c r="H7" s="170">
        <f>9*15000</f>
        <v>135000</v>
      </c>
      <c r="I7" s="91">
        <f>SUM(G7:H7)</f>
        <v>225000</v>
      </c>
    </row>
    <row r="8" spans="1:9" ht="13.5">
      <c r="A8" s="231"/>
      <c r="B8" s="101"/>
      <c r="C8" s="110"/>
      <c r="D8" s="123" t="s">
        <v>202</v>
      </c>
      <c r="E8" s="137"/>
      <c r="F8" s="138"/>
      <c r="G8" s="124" t="s">
        <v>205</v>
      </c>
      <c r="H8" s="56" t="s">
        <v>206</v>
      </c>
      <c r="I8" s="94"/>
    </row>
    <row r="9" spans="1:9" ht="13.5">
      <c r="A9" s="231"/>
      <c r="B9" s="102" t="s">
        <v>153</v>
      </c>
      <c r="C9" s="111"/>
      <c r="D9" s="63">
        <f>20*3000</f>
        <v>60000</v>
      </c>
      <c r="E9" s="139">
        <f>SUM(D9)</f>
        <v>60000</v>
      </c>
      <c r="F9" s="134" t="s">
        <v>71</v>
      </c>
      <c r="G9" s="63">
        <f>5*5000</f>
        <v>25000</v>
      </c>
      <c r="H9" s="111">
        <v>50000</v>
      </c>
      <c r="I9" s="163">
        <f>SUM(G9:H9)</f>
        <v>75000</v>
      </c>
    </row>
    <row r="10" spans="1:9" ht="13.5">
      <c r="A10" s="231"/>
      <c r="B10" s="101"/>
      <c r="C10" s="56"/>
      <c r="D10" s="124" t="s">
        <v>203</v>
      </c>
      <c r="E10" s="137"/>
      <c r="F10" s="138"/>
      <c r="G10" s="124" t="s">
        <v>74</v>
      </c>
      <c r="H10" s="56" t="s">
        <v>75</v>
      </c>
      <c r="I10" s="164"/>
    </row>
    <row r="11" spans="1:9" ht="13.5">
      <c r="A11" s="231"/>
      <c r="B11" s="99" t="s">
        <v>56</v>
      </c>
      <c r="C11" s="112"/>
      <c r="D11" s="125">
        <f>21*5000</f>
        <v>105000</v>
      </c>
      <c r="E11" s="140">
        <f>SUM(D11)</f>
        <v>105000</v>
      </c>
      <c r="F11" s="141" t="s">
        <v>151</v>
      </c>
      <c r="G11" s="63"/>
      <c r="H11" s="117">
        <v>30000</v>
      </c>
      <c r="I11" s="163">
        <f>SUM(H11)</f>
        <v>30000</v>
      </c>
    </row>
    <row r="12" spans="1:9" ht="13.5">
      <c r="A12" s="231"/>
      <c r="B12" s="99"/>
      <c r="C12" s="117"/>
      <c r="D12" s="65" t="s">
        <v>73</v>
      </c>
      <c r="E12" s="139"/>
      <c r="F12" s="134" t="s">
        <v>152</v>
      </c>
      <c r="G12" s="63"/>
      <c r="H12" s="117"/>
      <c r="I12" s="163"/>
    </row>
    <row r="13" spans="1:9" ht="13.5">
      <c r="A13" s="232"/>
      <c r="B13" s="100" t="s">
        <v>150</v>
      </c>
      <c r="C13" s="119"/>
      <c r="D13" s="208">
        <f>7*10000</f>
        <v>70000</v>
      </c>
      <c r="E13" s="135">
        <f>SUM(D13)</f>
        <v>70000</v>
      </c>
      <c r="F13" s="209"/>
      <c r="G13" s="127"/>
      <c r="H13" s="114"/>
      <c r="I13" s="210"/>
    </row>
    <row r="14" spans="1:9" ht="14.25" thickBot="1">
      <c r="A14" s="231"/>
      <c r="B14" s="99" t="s">
        <v>1</v>
      </c>
      <c r="C14" s="112"/>
      <c r="D14" s="65" t="s">
        <v>211</v>
      </c>
      <c r="E14" s="133"/>
      <c r="F14" s="146"/>
      <c r="G14" s="63"/>
      <c r="H14" s="112"/>
      <c r="I14" s="166"/>
    </row>
    <row r="15" spans="1:9" ht="13.5">
      <c r="A15" s="230" t="s">
        <v>209</v>
      </c>
      <c r="B15" s="98" t="s">
        <v>210</v>
      </c>
      <c r="C15" s="120"/>
      <c r="D15" s="161">
        <v>500000</v>
      </c>
      <c r="E15" s="131">
        <f>SUM(D15)</f>
        <v>500000</v>
      </c>
      <c r="F15" s="207" t="s">
        <v>72</v>
      </c>
      <c r="G15" s="161"/>
      <c r="H15" s="120">
        <f>1*50000</f>
        <v>50000</v>
      </c>
      <c r="I15" s="168">
        <f>SUM(H15)</f>
        <v>50000</v>
      </c>
    </row>
    <row r="16" spans="1:9" ht="14.25" thickBot="1">
      <c r="A16" s="233"/>
      <c r="B16" s="82"/>
      <c r="C16" s="115"/>
      <c r="D16" s="126"/>
      <c r="E16" s="142"/>
      <c r="F16" s="148"/>
      <c r="G16" s="130"/>
      <c r="H16" s="116" t="s">
        <v>77</v>
      </c>
      <c r="I16" s="165"/>
    </row>
    <row r="17" spans="1:9" ht="14.25" customHeight="1">
      <c r="A17" s="231" t="s">
        <v>4</v>
      </c>
      <c r="B17" s="99" t="s">
        <v>57</v>
      </c>
      <c r="C17" s="111"/>
      <c r="D17" s="63">
        <v>100000</v>
      </c>
      <c r="E17" s="139">
        <f>SUM(D17)</f>
        <v>100000</v>
      </c>
      <c r="F17" s="134" t="s">
        <v>66</v>
      </c>
      <c r="G17" s="63"/>
      <c r="H17" s="117">
        <f>3*35000</f>
        <v>105000</v>
      </c>
      <c r="I17" s="163">
        <f>SUM(H17)</f>
        <v>105000</v>
      </c>
    </row>
    <row r="18" spans="1:9" ht="14.25" thickBot="1">
      <c r="A18" s="233"/>
      <c r="B18" s="103"/>
      <c r="C18" s="116"/>
      <c r="D18" s="65" t="s">
        <v>78</v>
      </c>
      <c r="E18" s="149"/>
      <c r="F18" s="143"/>
      <c r="G18" s="126"/>
      <c r="H18" s="116" t="s">
        <v>76</v>
      </c>
      <c r="I18" s="165"/>
    </row>
    <row r="19" spans="1:9" ht="13.5">
      <c r="A19" s="231" t="s">
        <v>7</v>
      </c>
      <c r="B19" s="104" t="s">
        <v>63</v>
      </c>
      <c r="C19" s="117"/>
      <c r="D19" s="121">
        <f>120*5000</f>
        <v>600000</v>
      </c>
      <c r="E19" s="140">
        <f>SUM(D19)</f>
        <v>600000</v>
      </c>
      <c r="F19" s="134" t="s">
        <v>2</v>
      </c>
      <c r="G19" s="63"/>
      <c r="H19" s="117">
        <f>2*15000</f>
        <v>30000</v>
      </c>
      <c r="I19" s="163">
        <f>SUM(H19)</f>
        <v>30000</v>
      </c>
    </row>
    <row r="20" spans="1:9" ht="13.5">
      <c r="A20" s="231"/>
      <c r="B20" s="105" t="s">
        <v>49</v>
      </c>
      <c r="C20" s="117"/>
      <c r="D20" s="65" t="s">
        <v>79</v>
      </c>
      <c r="E20" s="133"/>
      <c r="F20" s="150" t="s">
        <v>154</v>
      </c>
      <c r="G20" s="63"/>
      <c r="H20" s="112" t="s">
        <v>80</v>
      </c>
      <c r="I20" s="166"/>
    </row>
    <row r="21" spans="1:9" ht="13.5">
      <c r="A21" s="231"/>
      <c r="B21" s="100"/>
      <c r="C21" s="114"/>
      <c r="D21" s="127"/>
      <c r="E21" s="147"/>
      <c r="F21" s="151" t="s">
        <v>155</v>
      </c>
      <c r="G21" s="127"/>
      <c r="H21" s="170">
        <f>2*26000</f>
        <v>52000</v>
      </c>
      <c r="I21" s="167">
        <f>SUM(H21)</f>
        <v>52000</v>
      </c>
    </row>
    <row r="22" spans="1:9" ht="13.5">
      <c r="A22" s="231"/>
      <c r="B22" s="106"/>
      <c r="C22" s="118"/>
      <c r="D22" s="128"/>
      <c r="E22" s="152"/>
      <c r="F22" s="153"/>
      <c r="G22" s="63"/>
      <c r="H22" s="112" t="s">
        <v>81</v>
      </c>
      <c r="I22" s="163"/>
    </row>
    <row r="23" spans="1:9" ht="13.5">
      <c r="A23" s="231"/>
      <c r="B23" s="78"/>
      <c r="C23" s="117"/>
      <c r="D23" s="63"/>
      <c r="E23" s="139"/>
      <c r="F23" s="153"/>
      <c r="G23" s="65"/>
      <c r="H23" s="111">
        <f>1*24000</f>
        <v>24000</v>
      </c>
      <c r="I23" s="163">
        <f>SUM(H23)</f>
        <v>24000</v>
      </c>
    </row>
    <row r="24" spans="1:9" ht="13.5">
      <c r="A24" s="231"/>
      <c r="B24" s="99"/>
      <c r="C24" s="111"/>
      <c r="D24" s="63"/>
      <c r="E24" s="139"/>
      <c r="F24" s="154"/>
      <c r="G24" s="128"/>
      <c r="H24" s="56" t="s">
        <v>82</v>
      </c>
      <c r="I24" s="164"/>
    </row>
    <row r="25" spans="1:9" ht="13.5">
      <c r="A25" s="231"/>
      <c r="B25" s="100"/>
      <c r="C25" s="119"/>
      <c r="D25" s="129"/>
      <c r="E25" s="155"/>
      <c r="F25" s="156" t="s">
        <v>156</v>
      </c>
      <c r="G25" s="129"/>
      <c r="H25" s="170">
        <f>6*15000</f>
        <v>90000</v>
      </c>
      <c r="I25" s="167">
        <f>SUM(H25)</f>
        <v>90000</v>
      </c>
    </row>
    <row r="26" spans="1:9" ht="14.25" thickBot="1">
      <c r="A26" s="231"/>
      <c r="B26" s="78"/>
      <c r="C26" s="117"/>
      <c r="D26" s="130"/>
      <c r="E26" s="139"/>
      <c r="F26" s="134"/>
      <c r="G26" s="63"/>
      <c r="H26" s="112" t="s">
        <v>83</v>
      </c>
      <c r="I26" s="163"/>
    </row>
    <row r="27" spans="1:9" ht="13.5">
      <c r="A27" s="230" t="s">
        <v>8</v>
      </c>
      <c r="B27" s="80"/>
      <c r="C27" s="107"/>
      <c r="D27" s="65"/>
      <c r="E27" s="131"/>
      <c r="F27" s="132" t="s">
        <v>58</v>
      </c>
      <c r="G27" s="161">
        <f>5*5000</f>
        <v>25000</v>
      </c>
      <c r="H27" s="120">
        <v>50000</v>
      </c>
      <c r="I27" s="168">
        <f>SUM(G27:H27)</f>
        <v>75000</v>
      </c>
    </row>
    <row r="28" spans="1:9" ht="14.25" thickBot="1">
      <c r="A28" s="231"/>
      <c r="B28" s="99"/>
      <c r="C28" s="117"/>
      <c r="D28" s="63"/>
      <c r="E28" s="139"/>
      <c r="F28" s="145"/>
      <c r="G28" s="124" t="s">
        <v>74</v>
      </c>
      <c r="H28" s="56" t="s">
        <v>75</v>
      </c>
      <c r="I28" s="163"/>
    </row>
    <row r="29" spans="1:9" ht="13.5">
      <c r="A29" s="230" t="s">
        <v>9</v>
      </c>
      <c r="B29" s="98" t="s">
        <v>5</v>
      </c>
      <c r="C29" s="120">
        <f>50*6000</f>
        <v>300000</v>
      </c>
      <c r="D29" s="121">
        <f>50*20000</f>
        <v>1000000</v>
      </c>
      <c r="E29" s="144">
        <f>SUM(C29:D29)</f>
        <v>1300000</v>
      </c>
      <c r="F29" s="157" t="s">
        <v>59</v>
      </c>
      <c r="G29" s="162"/>
      <c r="H29" s="120">
        <f>5*5000</f>
        <v>25000</v>
      </c>
      <c r="I29" s="169">
        <f>SUM(H29)</f>
        <v>25000</v>
      </c>
    </row>
    <row r="30" spans="1:9" ht="13.5">
      <c r="A30" s="231"/>
      <c r="B30" s="101"/>
      <c r="C30" s="56" t="s">
        <v>84</v>
      </c>
      <c r="D30" s="124" t="s">
        <v>139</v>
      </c>
      <c r="E30" s="152"/>
      <c r="F30" s="158"/>
      <c r="G30" s="128"/>
      <c r="H30" s="56" t="s">
        <v>140</v>
      </c>
      <c r="I30" s="94"/>
    </row>
    <row r="31" spans="1:9" ht="13.5">
      <c r="A31" s="231"/>
      <c r="B31" s="99" t="s">
        <v>6</v>
      </c>
      <c r="C31" s="111">
        <f>50*30000</f>
        <v>1500000</v>
      </c>
      <c r="D31" s="125">
        <f>50*30000</f>
        <v>1500000</v>
      </c>
      <c r="E31" s="140">
        <f>SUM(C31:D31)</f>
        <v>3000000</v>
      </c>
      <c r="F31" s="159" t="s">
        <v>60</v>
      </c>
      <c r="H31" s="117">
        <f>12*10*4000</f>
        <v>480000</v>
      </c>
      <c r="I31" s="75">
        <f>SUM(H31)</f>
        <v>480000</v>
      </c>
    </row>
    <row r="32" spans="1:9" ht="14.25" thickBot="1">
      <c r="A32" s="233"/>
      <c r="B32" s="103"/>
      <c r="C32" s="116" t="s">
        <v>85</v>
      </c>
      <c r="D32" s="126" t="s">
        <v>85</v>
      </c>
      <c r="E32" s="149"/>
      <c r="F32" s="160"/>
      <c r="H32" s="171" t="s">
        <v>137</v>
      </c>
      <c r="I32" s="83"/>
    </row>
    <row r="33" spans="1:9" ht="13.5">
      <c r="A33" s="231" t="s">
        <v>11</v>
      </c>
      <c r="B33" s="78"/>
      <c r="C33" s="117"/>
      <c r="D33" s="63"/>
      <c r="E33" s="139"/>
      <c r="F33" s="159" t="s">
        <v>64</v>
      </c>
      <c r="G33" s="161">
        <f>20*10000</f>
        <v>200000</v>
      </c>
      <c r="H33" s="117">
        <f>20*50000</f>
        <v>1000000</v>
      </c>
      <c r="I33" s="75">
        <f>SUM(G33:H33)</f>
        <v>1200000</v>
      </c>
    </row>
    <row r="34" spans="1:9" ht="14.25" thickBot="1">
      <c r="A34" s="233"/>
      <c r="B34" s="82"/>
      <c r="C34" s="113"/>
      <c r="D34" s="126"/>
      <c r="E34" s="142"/>
      <c r="F34" s="160" t="s">
        <v>65</v>
      </c>
      <c r="G34" s="126" t="s">
        <v>138</v>
      </c>
      <c r="H34" s="116" t="s">
        <v>208</v>
      </c>
      <c r="I34" s="83"/>
    </row>
    <row r="35" spans="1:9" ht="13.5">
      <c r="A35" s="14"/>
      <c r="B35" s="39"/>
      <c r="C35" s="65"/>
      <c r="D35" s="65"/>
      <c r="E35" s="65"/>
      <c r="F35" s="67"/>
      <c r="G35" s="63"/>
      <c r="H35" s="65"/>
      <c r="I35" s="57"/>
    </row>
    <row r="38" ht="14.25" thickBot="1"/>
    <row r="39" spans="1:9" ht="19.5" customHeight="1" thickTop="1">
      <c r="A39" s="253" t="s">
        <v>22</v>
      </c>
      <c r="B39" s="253" t="s">
        <v>23</v>
      </c>
      <c r="C39" s="255"/>
      <c r="D39" s="255"/>
      <c r="E39" s="220"/>
      <c r="F39" s="221" t="s">
        <v>24</v>
      </c>
      <c r="G39" s="221"/>
      <c r="H39" s="221"/>
      <c r="I39" s="222"/>
    </row>
    <row r="40" spans="1:9" ht="23.25" customHeight="1" thickBot="1">
      <c r="A40" s="254"/>
      <c r="B40" s="215" t="s">
        <v>25</v>
      </c>
      <c r="C40" s="216" t="s">
        <v>26</v>
      </c>
      <c r="D40" s="216" t="s">
        <v>27</v>
      </c>
      <c r="E40" s="217" t="s">
        <v>28</v>
      </c>
      <c r="F40" s="218" t="s">
        <v>25</v>
      </c>
      <c r="G40" s="216" t="s">
        <v>29</v>
      </c>
      <c r="H40" s="219" t="s">
        <v>27</v>
      </c>
      <c r="I40" s="217" t="s">
        <v>28</v>
      </c>
    </row>
    <row r="41" spans="1:9" ht="12.75" customHeight="1" thickTop="1">
      <c r="A41" s="239" t="s">
        <v>34</v>
      </c>
      <c r="B41" s="78" t="s">
        <v>35</v>
      </c>
      <c r="C41" s="58">
        <f>50*1000</f>
        <v>50000</v>
      </c>
      <c r="D41" s="58">
        <f>50*4000</f>
        <v>200000</v>
      </c>
      <c r="E41" s="75">
        <f>+C41+D41</f>
        <v>250000</v>
      </c>
      <c r="F41" s="64"/>
      <c r="G41" s="58"/>
      <c r="H41" s="58"/>
      <c r="I41" s="75"/>
    </row>
    <row r="42" spans="1:9" ht="14.25" thickBot="1">
      <c r="A42" s="239"/>
      <c r="B42" s="78"/>
      <c r="C42" s="7" t="s">
        <v>141</v>
      </c>
      <c r="D42" s="7" t="s">
        <v>144</v>
      </c>
      <c r="E42" s="75"/>
      <c r="F42" s="64"/>
      <c r="G42" s="86"/>
      <c r="H42" s="86"/>
      <c r="I42" s="76"/>
    </row>
    <row r="43" spans="1:9" ht="13.5">
      <c r="A43" s="240" t="s">
        <v>36</v>
      </c>
      <c r="B43" s="80" t="s">
        <v>37</v>
      </c>
      <c r="C43" s="61"/>
      <c r="D43" s="61">
        <f>20*10*500</f>
        <v>100000</v>
      </c>
      <c r="E43" s="81">
        <f>+C43+D43</f>
        <v>100000</v>
      </c>
      <c r="F43" s="72" t="s">
        <v>38</v>
      </c>
      <c r="G43" s="87"/>
      <c r="H43" s="61">
        <f>2*15000</f>
        <v>30000</v>
      </c>
      <c r="I43" s="81">
        <f>+G43+H43</f>
        <v>30000</v>
      </c>
    </row>
    <row r="44" spans="1:9" ht="13.5">
      <c r="A44" s="239"/>
      <c r="B44" s="78" t="s">
        <v>39</v>
      </c>
      <c r="C44" s="58"/>
      <c r="D44" s="7" t="s">
        <v>143</v>
      </c>
      <c r="E44" s="75"/>
      <c r="F44" s="39" t="s">
        <v>30</v>
      </c>
      <c r="G44" s="7"/>
      <c r="H44" s="7" t="s">
        <v>80</v>
      </c>
      <c r="I44" s="77"/>
    </row>
    <row r="45" spans="1:9" ht="13.5">
      <c r="A45" s="239"/>
      <c r="B45" s="90"/>
      <c r="C45" s="62"/>
      <c r="D45" s="62"/>
      <c r="E45" s="91"/>
      <c r="F45" s="92" t="s">
        <v>31</v>
      </c>
      <c r="G45" s="62"/>
      <c r="H45" s="62">
        <f>2*26000</f>
        <v>52000</v>
      </c>
      <c r="I45" s="91">
        <f>+G45+H45</f>
        <v>52000</v>
      </c>
    </row>
    <row r="46" spans="1:9" ht="13.5">
      <c r="A46" s="239"/>
      <c r="B46" s="78"/>
      <c r="C46" s="58"/>
      <c r="D46" s="7"/>
      <c r="E46" s="75"/>
      <c r="F46" s="66"/>
      <c r="G46" s="58"/>
      <c r="H46" s="7" t="s">
        <v>142</v>
      </c>
      <c r="I46" s="75"/>
    </row>
    <row r="47" spans="1:9" ht="13.5">
      <c r="A47" s="239"/>
      <c r="B47" s="79"/>
      <c r="C47" s="58"/>
      <c r="D47" s="58"/>
      <c r="E47" s="75"/>
      <c r="F47" s="67"/>
      <c r="G47" s="58"/>
      <c r="H47" s="58">
        <v>24000</v>
      </c>
      <c r="I47" s="75">
        <f>+G47+H47</f>
        <v>24000</v>
      </c>
    </row>
    <row r="48" spans="1:9" ht="13.5">
      <c r="A48" s="239"/>
      <c r="B48" s="93"/>
      <c r="C48" s="59"/>
      <c r="D48" s="2"/>
      <c r="E48" s="94"/>
      <c r="F48" s="95"/>
      <c r="G48" s="59"/>
      <c r="H48" s="97" t="s">
        <v>10</v>
      </c>
      <c r="I48" s="94"/>
    </row>
    <row r="49" spans="1:9" ht="13.5">
      <c r="A49" s="239"/>
      <c r="B49" s="78"/>
      <c r="C49" s="58"/>
      <c r="D49" s="58"/>
      <c r="E49" s="75"/>
      <c r="F49" s="66" t="s">
        <v>32</v>
      </c>
      <c r="G49" s="58"/>
      <c r="H49" s="58">
        <v>105000</v>
      </c>
      <c r="I49" s="75">
        <f>+G49+H49</f>
        <v>105000</v>
      </c>
    </row>
    <row r="50" spans="1:9" ht="14.25" thickBot="1">
      <c r="A50" s="241"/>
      <c r="B50" s="82"/>
      <c r="C50" s="60"/>
      <c r="D50" s="3"/>
      <c r="E50" s="83"/>
      <c r="F50" s="74"/>
      <c r="G50" s="60"/>
      <c r="H50" s="3" t="s">
        <v>149</v>
      </c>
      <c r="I50" s="83"/>
    </row>
    <row r="51" spans="1:9" ht="12.75" customHeight="1">
      <c r="A51" s="239" t="s">
        <v>40</v>
      </c>
      <c r="B51" s="78" t="s">
        <v>41</v>
      </c>
      <c r="C51" s="58"/>
      <c r="D51" s="58">
        <v>400000</v>
      </c>
      <c r="E51" s="75">
        <f>+C51+D51</f>
        <v>400000</v>
      </c>
      <c r="F51" s="64"/>
      <c r="G51" s="58"/>
      <c r="H51" s="58"/>
      <c r="I51" s="75"/>
    </row>
    <row r="52" spans="1:9" ht="14.25" thickBot="1">
      <c r="A52" s="239"/>
      <c r="B52" s="78"/>
      <c r="C52" s="7"/>
      <c r="D52" s="85" t="s">
        <v>42</v>
      </c>
      <c r="E52" s="75"/>
      <c r="F52" s="64"/>
      <c r="G52" s="86"/>
      <c r="H52" s="86"/>
      <c r="I52" s="76"/>
    </row>
    <row r="53" spans="1:9" ht="12.75" customHeight="1">
      <c r="A53" s="240" t="s">
        <v>43</v>
      </c>
      <c r="B53" s="80" t="s">
        <v>44</v>
      </c>
      <c r="C53" s="61"/>
      <c r="D53" s="61">
        <f>150*5000</f>
        <v>750000</v>
      </c>
      <c r="E53" s="81">
        <f>+C53+D53</f>
        <v>750000</v>
      </c>
      <c r="F53" s="73" t="s">
        <v>33</v>
      </c>
      <c r="G53" s="88"/>
      <c r="H53" s="87">
        <f>10*7*4000</f>
        <v>280000</v>
      </c>
      <c r="I53" s="81">
        <f>+G53+H53</f>
        <v>280000</v>
      </c>
    </row>
    <row r="54" spans="1:9" ht="13.5">
      <c r="A54" s="239"/>
      <c r="B54" s="78"/>
      <c r="C54" s="7"/>
      <c r="D54" s="7" t="s">
        <v>145</v>
      </c>
      <c r="E54" s="75"/>
      <c r="F54" s="66"/>
      <c r="G54" s="13"/>
      <c r="H54" s="89" t="s">
        <v>207</v>
      </c>
      <c r="I54" s="75"/>
    </row>
    <row r="55" spans="1:9" ht="13.5">
      <c r="A55" s="239"/>
      <c r="B55" s="78" t="s">
        <v>45</v>
      </c>
      <c r="C55" s="58"/>
      <c r="D55" s="58">
        <f>80*7*500</f>
        <v>280000</v>
      </c>
      <c r="E55" s="75">
        <f>+C55+D55</f>
        <v>280000</v>
      </c>
      <c r="F55" s="251"/>
      <c r="G55" s="58"/>
      <c r="H55" s="58"/>
      <c r="I55" s="75"/>
    </row>
    <row r="56" spans="1:9" ht="14.25" thickBot="1">
      <c r="A56" s="241"/>
      <c r="B56" s="82" t="s">
        <v>39</v>
      </c>
      <c r="C56" s="3" t="s">
        <v>13</v>
      </c>
      <c r="D56" s="3" t="s">
        <v>146</v>
      </c>
      <c r="E56" s="83"/>
      <c r="F56" s="252"/>
      <c r="G56" s="3"/>
      <c r="H56" s="3"/>
      <c r="I56" s="84"/>
    </row>
    <row r="57" spans="1:9" ht="12.75" customHeight="1">
      <c r="A57" s="234" t="s">
        <v>46</v>
      </c>
      <c r="B57" s="78" t="s">
        <v>47</v>
      </c>
      <c r="C57" s="58"/>
      <c r="D57" s="58">
        <f>10*12*3000</f>
        <v>360000</v>
      </c>
      <c r="E57" s="75">
        <f>+C57+D57</f>
        <v>360000</v>
      </c>
      <c r="F57" s="66" t="s">
        <v>48</v>
      </c>
      <c r="G57" s="13"/>
      <c r="H57" s="58">
        <f>7*6*8000</f>
        <v>336000</v>
      </c>
      <c r="I57" s="75">
        <f>+G57+H57</f>
        <v>336000</v>
      </c>
    </row>
    <row r="58" spans="1:9" ht="14.25" thickBot="1">
      <c r="A58" s="234"/>
      <c r="B58" s="78" t="s">
        <v>49</v>
      </c>
      <c r="C58" s="7"/>
      <c r="D58" s="7" t="s">
        <v>148</v>
      </c>
      <c r="E58" s="75"/>
      <c r="F58" s="66"/>
      <c r="G58" s="13"/>
      <c r="H58" s="89" t="s">
        <v>147</v>
      </c>
      <c r="I58" s="75"/>
    </row>
    <row r="59" spans="1:9" ht="43.5" customHeight="1" thickBot="1" thickTop="1">
      <c r="A59" s="235" t="s">
        <v>50</v>
      </c>
      <c r="B59" s="226"/>
      <c r="C59" s="228">
        <f aca="true" t="shared" si="0" ref="C59:I59">SUM(C5:C58)</f>
        <v>1925000</v>
      </c>
      <c r="D59" s="228">
        <f t="shared" si="0"/>
        <v>6325000</v>
      </c>
      <c r="E59" s="229">
        <f t="shared" si="0"/>
        <v>8250000</v>
      </c>
      <c r="F59" s="227"/>
      <c r="G59" s="228">
        <f t="shared" si="0"/>
        <v>340000</v>
      </c>
      <c r="H59" s="228">
        <f t="shared" si="0"/>
        <v>3218000</v>
      </c>
      <c r="I59" s="229">
        <f t="shared" si="0"/>
        <v>3558000</v>
      </c>
    </row>
    <row r="60" ht="27" customHeight="1" thickTop="1">
      <c r="A60" s="14"/>
    </row>
    <row r="61" spans="2:9" ht="20.25" customHeight="1">
      <c r="B61" s="69"/>
      <c r="C61" s="68"/>
      <c r="D61" s="70" t="s">
        <v>51</v>
      </c>
      <c r="E61" s="236">
        <f>E62+E63+E64</f>
        <v>11808000</v>
      </c>
      <c r="F61" s="242"/>
      <c r="G61" s="70" t="s">
        <v>52</v>
      </c>
      <c r="H61" s="71"/>
      <c r="I61" s="68"/>
    </row>
    <row r="62" spans="1:9" ht="20.25" customHeight="1">
      <c r="A62" s="14"/>
      <c r="B62" s="69"/>
      <c r="C62" s="68"/>
      <c r="D62" s="70" t="s">
        <v>53</v>
      </c>
      <c r="E62" s="236">
        <f>C59</f>
        <v>1925000</v>
      </c>
      <c r="F62" s="236"/>
      <c r="G62" s="70" t="s">
        <v>52</v>
      </c>
      <c r="H62" s="71"/>
      <c r="I62" s="68"/>
    </row>
    <row r="63" spans="2:9" ht="21.75" customHeight="1">
      <c r="B63" s="69"/>
      <c r="C63" s="68"/>
      <c r="D63" s="70" t="s">
        <v>54</v>
      </c>
      <c r="E63" s="236">
        <f>G59</f>
        <v>340000</v>
      </c>
      <c r="F63" s="236"/>
      <c r="G63" s="70" t="s">
        <v>52</v>
      </c>
      <c r="H63" s="71"/>
      <c r="I63" s="68"/>
    </row>
    <row r="64" spans="2:9" ht="23.25" customHeight="1">
      <c r="B64" s="69"/>
      <c r="C64" s="68"/>
      <c r="D64" s="70" t="s">
        <v>55</v>
      </c>
      <c r="E64" s="236">
        <f>D59+H59</f>
        <v>9543000</v>
      </c>
      <c r="F64" s="236"/>
      <c r="G64" s="70" t="s">
        <v>52</v>
      </c>
      <c r="H64" s="71"/>
      <c r="I64" s="68"/>
    </row>
    <row r="65" spans="2:9" s="68" customFormat="1" ht="51" customHeight="1">
      <c r="B65" s="10"/>
      <c r="C65" s="1"/>
      <c r="D65" s="1"/>
      <c r="E65" s="1"/>
      <c r="F65" s="10"/>
      <c r="G65" s="1"/>
      <c r="H65" s="57"/>
      <c r="I65" s="1"/>
    </row>
    <row r="66" spans="2:9" s="68" customFormat="1" ht="51" customHeight="1">
      <c r="B66" s="10"/>
      <c r="C66" s="1"/>
      <c r="D66" s="1"/>
      <c r="E66" s="1"/>
      <c r="F66" s="10"/>
      <c r="G66" s="1"/>
      <c r="H66" s="57"/>
      <c r="I66" s="1"/>
    </row>
    <row r="67" spans="2:9" s="68" customFormat="1" ht="51" customHeight="1">
      <c r="B67" s="10"/>
      <c r="C67" s="1"/>
      <c r="D67" s="1"/>
      <c r="E67" s="1"/>
      <c r="F67" s="10"/>
      <c r="G67" s="1"/>
      <c r="H67" s="57"/>
      <c r="I67" s="1"/>
    </row>
    <row r="68" spans="2:9" s="68" customFormat="1" ht="51" customHeight="1">
      <c r="B68" s="10"/>
      <c r="C68" s="1"/>
      <c r="D68" s="1"/>
      <c r="E68" s="1"/>
      <c r="F68" s="10"/>
      <c r="G68" s="1"/>
      <c r="H68" s="57"/>
      <c r="I68" s="1"/>
    </row>
  </sheetData>
  <mergeCells count="16">
    <mergeCell ref="B3:E3"/>
    <mergeCell ref="F3:I3"/>
    <mergeCell ref="A3:A4"/>
    <mergeCell ref="F55:F56"/>
    <mergeCell ref="A39:A40"/>
    <mergeCell ref="B39:E39"/>
    <mergeCell ref="F39:I39"/>
    <mergeCell ref="E63:F63"/>
    <mergeCell ref="E64:F64"/>
    <mergeCell ref="G6:H6"/>
    <mergeCell ref="A41:A42"/>
    <mergeCell ref="A43:A50"/>
    <mergeCell ref="E61:F61"/>
    <mergeCell ref="E62:F62"/>
    <mergeCell ref="A51:A52"/>
    <mergeCell ref="A53:A56"/>
  </mergeCells>
  <printOptions/>
  <pageMargins left="0.35" right="0.26" top="0.61" bottom="0.22" header="0.39" footer="0.47"/>
  <pageSetup horizontalDpi="300" verticalDpi="300" orientation="landscape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tabSelected="1" view="pageBreakPreview" zoomScaleSheetLayoutView="100" workbookViewId="0" topLeftCell="A1">
      <selection activeCell="A1" sqref="A1"/>
    </sheetView>
  </sheetViews>
  <sheetFormatPr defaultColWidth="8.88671875" defaultRowHeight="13.5"/>
  <cols>
    <col min="1" max="1" width="9.3359375" style="18" customWidth="1"/>
    <col min="2" max="2" width="10.4453125" style="18" customWidth="1"/>
    <col min="3" max="3" width="21.5546875" style="18" customWidth="1"/>
    <col min="4" max="15" width="2.77734375" style="19" customWidth="1"/>
    <col min="16" max="16" width="7.21484375" style="19" bestFit="1" customWidth="1"/>
    <col min="17" max="17" width="11.6640625" style="96" customWidth="1"/>
    <col min="18" max="18" width="11.77734375" style="96" customWidth="1"/>
    <col min="19" max="16384" width="8.88671875" style="18" customWidth="1"/>
  </cols>
  <sheetData>
    <row r="1" ht="39" customHeight="1">
      <c r="A1" s="17" t="s">
        <v>86</v>
      </c>
    </row>
    <row r="2" spans="1:18" ht="24" customHeight="1">
      <c r="A2" s="260" t="s">
        <v>14</v>
      </c>
      <c r="B2" s="265" t="s">
        <v>15</v>
      </c>
      <c r="C2" s="267" t="s">
        <v>87</v>
      </c>
      <c r="D2" s="259" t="s">
        <v>88</v>
      </c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60"/>
      <c r="P2" s="223" t="s">
        <v>16</v>
      </c>
      <c r="Q2" s="205" t="s">
        <v>89</v>
      </c>
      <c r="R2" s="206"/>
    </row>
    <row r="3" spans="1:18" ht="24" customHeight="1">
      <c r="A3" s="260"/>
      <c r="B3" s="265"/>
      <c r="C3" s="267"/>
      <c r="D3" s="261" t="s">
        <v>17</v>
      </c>
      <c r="E3" s="261"/>
      <c r="F3" s="261"/>
      <c r="G3" s="262" t="s">
        <v>18</v>
      </c>
      <c r="H3" s="262"/>
      <c r="I3" s="262"/>
      <c r="J3" s="262" t="s">
        <v>19</v>
      </c>
      <c r="K3" s="262"/>
      <c r="L3" s="262"/>
      <c r="M3" s="262" t="s">
        <v>20</v>
      </c>
      <c r="N3" s="262"/>
      <c r="O3" s="263"/>
      <c r="P3" s="224"/>
      <c r="Q3" s="205" t="s">
        <v>90</v>
      </c>
      <c r="R3" s="257" t="s">
        <v>91</v>
      </c>
    </row>
    <row r="4" spans="1:18" ht="24" customHeight="1" thickBot="1">
      <c r="A4" s="264"/>
      <c r="B4" s="266"/>
      <c r="C4" s="268"/>
      <c r="D4" s="24">
        <v>1</v>
      </c>
      <c r="E4" s="24">
        <v>2</v>
      </c>
      <c r="F4" s="24">
        <v>3</v>
      </c>
      <c r="G4" s="24">
        <v>4</v>
      </c>
      <c r="H4" s="24">
        <v>5</v>
      </c>
      <c r="I4" s="24">
        <v>6</v>
      </c>
      <c r="J4" s="24">
        <v>7</v>
      </c>
      <c r="K4" s="24">
        <v>8</v>
      </c>
      <c r="L4" s="24">
        <v>9</v>
      </c>
      <c r="M4" s="24">
        <v>10</v>
      </c>
      <c r="N4" s="24">
        <v>11</v>
      </c>
      <c r="O4" s="37">
        <v>12</v>
      </c>
      <c r="P4" s="225"/>
      <c r="Q4" s="256"/>
      <c r="R4" s="258"/>
    </row>
    <row r="5" spans="1:18" ht="24" customHeight="1">
      <c r="A5" s="26"/>
      <c r="B5" s="35"/>
      <c r="C5" s="32"/>
      <c r="D5" s="53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28"/>
      <c r="Q5" s="40"/>
      <c r="R5" s="41"/>
    </row>
    <row r="6" spans="1:18" ht="24" customHeight="1">
      <c r="A6" s="27" t="s">
        <v>92</v>
      </c>
      <c r="B6" s="36" t="s">
        <v>93</v>
      </c>
      <c r="C6" s="33" t="s">
        <v>94</v>
      </c>
      <c r="D6" s="15"/>
      <c r="E6" s="20"/>
      <c r="F6" s="20"/>
      <c r="G6" s="20"/>
      <c r="H6" s="20"/>
      <c r="I6" s="20"/>
      <c r="J6" s="20"/>
      <c r="K6" s="20"/>
      <c r="L6" s="20"/>
      <c r="M6" s="20"/>
      <c r="N6" s="20"/>
      <c r="O6" s="11"/>
      <c r="P6" s="29" t="s">
        <v>95</v>
      </c>
      <c r="Q6" s="6"/>
      <c r="R6" s="42"/>
    </row>
    <row r="7" spans="1:18" ht="24" customHeight="1">
      <c r="A7" s="27" t="s">
        <v>96</v>
      </c>
      <c r="B7" s="36" t="s">
        <v>97</v>
      </c>
      <c r="C7" s="33" t="s">
        <v>98</v>
      </c>
      <c r="D7" s="15"/>
      <c r="E7" s="20" t="s">
        <v>99</v>
      </c>
      <c r="F7" s="20"/>
      <c r="G7" s="20"/>
      <c r="H7" s="20"/>
      <c r="I7" s="20"/>
      <c r="J7" s="20"/>
      <c r="K7" s="20"/>
      <c r="L7" s="20"/>
      <c r="M7" s="20"/>
      <c r="N7" s="20"/>
      <c r="O7" s="11"/>
      <c r="P7" s="29" t="s">
        <v>100</v>
      </c>
      <c r="Q7" s="44">
        <f>'2002초등부'!E7+'2002초등부'!E9+'2002초등부'!E11</f>
        <v>265000</v>
      </c>
      <c r="R7" s="45">
        <f>'2002초등부'!D7+'2002초등부'!D9+'2002초등부'!D11</f>
        <v>265000</v>
      </c>
    </row>
    <row r="8" spans="1:18" ht="24" customHeight="1">
      <c r="A8" s="27" t="s">
        <v>101</v>
      </c>
      <c r="B8" s="36"/>
      <c r="C8" s="33" t="s">
        <v>102</v>
      </c>
      <c r="D8" s="15" t="s">
        <v>99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11"/>
      <c r="P8" s="29" t="s">
        <v>103</v>
      </c>
      <c r="Q8" s="6"/>
      <c r="R8" s="42"/>
    </row>
    <row r="9" spans="1:18" ht="24" customHeight="1">
      <c r="A9" s="27"/>
      <c r="B9" s="36"/>
      <c r="C9" s="33" t="s">
        <v>104</v>
      </c>
      <c r="D9" s="15" t="s">
        <v>105</v>
      </c>
      <c r="E9" s="38" t="s">
        <v>99</v>
      </c>
      <c r="F9" s="20"/>
      <c r="G9" s="20"/>
      <c r="H9" s="20"/>
      <c r="I9" s="20"/>
      <c r="J9" s="20"/>
      <c r="K9" s="20"/>
      <c r="L9" s="20"/>
      <c r="M9" s="20"/>
      <c r="N9" s="20"/>
      <c r="O9" s="11"/>
      <c r="P9" s="29" t="s">
        <v>106</v>
      </c>
      <c r="Q9" s="6">
        <f>'2002초등부'!E5</f>
        <v>275000</v>
      </c>
      <c r="R9" s="42">
        <f>'2002초등부'!D5</f>
        <v>200000</v>
      </c>
    </row>
    <row r="10" spans="1:18" ht="24" customHeight="1">
      <c r="A10" s="27"/>
      <c r="B10" s="36"/>
      <c r="C10" s="33" t="s">
        <v>107</v>
      </c>
      <c r="D10" s="15"/>
      <c r="E10" s="20"/>
      <c r="F10" s="20"/>
      <c r="G10" s="20"/>
      <c r="H10" s="20"/>
      <c r="I10" s="20" t="s">
        <v>105</v>
      </c>
      <c r="J10" s="20" t="s">
        <v>99</v>
      </c>
      <c r="K10" s="20"/>
      <c r="L10" s="20"/>
      <c r="M10" s="20"/>
      <c r="N10" s="20"/>
      <c r="O10" s="11"/>
      <c r="P10" s="29" t="s">
        <v>106</v>
      </c>
      <c r="Q10" s="6">
        <f>'2002초등부'!E31+'2002초등부'!I9+'2002초등부'!I27</f>
        <v>3150000</v>
      </c>
      <c r="R10" s="42">
        <f>'2002초등부'!D31+'2002초등부'!H9+'2002초등부'!H27</f>
        <v>1600000</v>
      </c>
    </row>
    <row r="11" spans="1:18" ht="24" customHeight="1">
      <c r="A11" s="27"/>
      <c r="B11" s="36"/>
      <c r="C11" s="33" t="s">
        <v>108</v>
      </c>
      <c r="D11" s="15"/>
      <c r="E11" s="20"/>
      <c r="F11" s="20"/>
      <c r="G11" s="20"/>
      <c r="H11" s="20"/>
      <c r="I11" s="20" t="s">
        <v>105</v>
      </c>
      <c r="J11" s="20" t="s">
        <v>99</v>
      </c>
      <c r="K11" s="20"/>
      <c r="L11" s="20"/>
      <c r="M11" s="20"/>
      <c r="N11" s="20"/>
      <c r="O11" s="11"/>
      <c r="P11" s="29" t="s">
        <v>106</v>
      </c>
      <c r="Q11" s="6">
        <f>'2002초등부'!E29+'2002초등부'!I29+'2002초등부'!I31</f>
        <v>1805000</v>
      </c>
      <c r="R11" s="42">
        <f>'2002초등부'!D29+'2002초등부'!H29+'2002초등부'!H31</f>
        <v>1505000</v>
      </c>
    </row>
    <row r="12" spans="1:18" ht="24" customHeight="1">
      <c r="A12" s="27"/>
      <c r="B12" s="36"/>
      <c r="C12" s="33" t="s">
        <v>109</v>
      </c>
      <c r="D12" s="15"/>
      <c r="E12" s="20"/>
      <c r="F12" s="20"/>
      <c r="G12" s="20" t="s">
        <v>105</v>
      </c>
      <c r="H12" s="20"/>
      <c r="I12" s="20"/>
      <c r="J12" s="20"/>
      <c r="K12" s="20"/>
      <c r="L12" s="20"/>
      <c r="M12" s="20" t="s">
        <v>99</v>
      </c>
      <c r="N12" s="20"/>
      <c r="O12" s="11"/>
      <c r="P12" s="29" t="s">
        <v>106</v>
      </c>
      <c r="Q12" s="6">
        <f>'2002초등부'!E43</f>
        <v>100000</v>
      </c>
      <c r="R12" s="42">
        <f>'2002초등부'!D43</f>
        <v>100000</v>
      </c>
    </row>
    <row r="13" spans="1:18" ht="24" customHeight="1">
      <c r="A13" s="27"/>
      <c r="B13" s="36"/>
      <c r="C13" s="33" t="s">
        <v>110</v>
      </c>
      <c r="D13" s="15"/>
      <c r="E13" s="20"/>
      <c r="F13" s="20"/>
      <c r="G13" s="20" t="s">
        <v>105</v>
      </c>
      <c r="H13" s="20"/>
      <c r="I13" s="20"/>
      <c r="J13" s="20"/>
      <c r="K13" s="20"/>
      <c r="L13" s="20" t="s">
        <v>99</v>
      </c>
      <c r="M13" s="20"/>
      <c r="N13" s="20"/>
      <c r="O13" s="11"/>
      <c r="P13" s="29" t="s">
        <v>106</v>
      </c>
      <c r="Q13" s="6">
        <f>'2002초등부'!E41</f>
        <v>250000</v>
      </c>
      <c r="R13" s="42">
        <f>'2002초등부'!D41</f>
        <v>200000</v>
      </c>
    </row>
    <row r="14" spans="1:18" ht="24" customHeight="1">
      <c r="A14" s="27"/>
      <c r="B14" s="36"/>
      <c r="C14" s="33" t="s">
        <v>111</v>
      </c>
      <c r="D14" s="15" t="s">
        <v>99</v>
      </c>
      <c r="E14" s="20" t="s">
        <v>99</v>
      </c>
      <c r="F14" s="20" t="s">
        <v>99</v>
      </c>
      <c r="G14" s="20" t="s">
        <v>99</v>
      </c>
      <c r="H14" s="20" t="s">
        <v>99</v>
      </c>
      <c r="I14" s="20" t="s">
        <v>99</v>
      </c>
      <c r="J14" s="20" t="s">
        <v>99</v>
      </c>
      <c r="K14" s="20" t="s">
        <v>99</v>
      </c>
      <c r="L14" s="20" t="s">
        <v>99</v>
      </c>
      <c r="M14" s="20" t="s">
        <v>99</v>
      </c>
      <c r="N14" s="20" t="s">
        <v>99</v>
      </c>
      <c r="O14" s="11" t="s">
        <v>99</v>
      </c>
      <c r="P14" s="29" t="s">
        <v>106</v>
      </c>
      <c r="Q14" s="6">
        <f>'2002초등부'!E57</f>
        <v>360000</v>
      </c>
      <c r="R14" s="42">
        <f>'2002초등부'!D57</f>
        <v>360000</v>
      </c>
    </row>
    <row r="15" spans="1:18" ht="24" customHeight="1">
      <c r="A15" s="27"/>
      <c r="B15" s="36"/>
      <c r="C15" s="33" t="s">
        <v>112</v>
      </c>
      <c r="D15" s="15"/>
      <c r="E15" s="20"/>
      <c r="F15" s="20" t="s">
        <v>99</v>
      </c>
      <c r="G15" s="20"/>
      <c r="H15" s="38"/>
      <c r="I15" s="20"/>
      <c r="J15" s="20"/>
      <c r="K15" s="20"/>
      <c r="L15" s="20"/>
      <c r="M15" s="20"/>
      <c r="N15" s="20"/>
      <c r="O15" s="11"/>
      <c r="P15" s="29" t="s">
        <v>106</v>
      </c>
      <c r="Q15" s="6">
        <f>'2002초등부'!E15</f>
        <v>500000</v>
      </c>
      <c r="R15" s="42">
        <f>'2002초등부'!D15</f>
        <v>500000</v>
      </c>
    </row>
    <row r="16" spans="1:18" ht="24" customHeight="1">
      <c r="A16" s="27"/>
      <c r="B16" s="36"/>
      <c r="C16" s="33" t="s">
        <v>113</v>
      </c>
      <c r="D16" s="15"/>
      <c r="E16" s="20"/>
      <c r="F16" s="20"/>
      <c r="G16" s="20" t="s">
        <v>99</v>
      </c>
      <c r="H16" s="20"/>
      <c r="I16" s="20"/>
      <c r="J16" s="20"/>
      <c r="K16" s="20"/>
      <c r="L16" s="20"/>
      <c r="M16" s="20"/>
      <c r="N16" s="20"/>
      <c r="O16" s="11"/>
      <c r="P16" s="29" t="s">
        <v>106</v>
      </c>
      <c r="Q16" s="6">
        <f>'2002초등부'!E17</f>
        <v>100000</v>
      </c>
      <c r="R16" s="42">
        <f>'2002초등부'!D17</f>
        <v>100000</v>
      </c>
    </row>
    <row r="17" spans="1:18" ht="24" customHeight="1">
      <c r="A17" s="27"/>
      <c r="B17" s="36"/>
      <c r="C17" s="33" t="s">
        <v>161</v>
      </c>
      <c r="D17" s="15"/>
      <c r="E17" s="20"/>
      <c r="F17" s="20"/>
      <c r="G17" s="20"/>
      <c r="H17" s="20" t="s">
        <v>99</v>
      </c>
      <c r="I17" s="20"/>
      <c r="J17" s="20"/>
      <c r="K17" s="20"/>
      <c r="L17" s="20"/>
      <c r="M17" s="20"/>
      <c r="N17" s="20"/>
      <c r="O17" s="11"/>
      <c r="P17" s="29"/>
      <c r="Q17" s="6">
        <f>'2002초등부'!E19</f>
        <v>600000</v>
      </c>
      <c r="R17" s="42">
        <f>'2002초등부'!D19</f>
        <v>600000</v>
      </c>
    </row>
    <row r="18" spans="1:18" ht="24" customHeight="1">
      <c r="A18" s="27"/>
      <c r="B18" s="36"/>
      <c r="C18" s="33" t="s">
        <v>160</v>
      </c>
      <c r="D18" s="15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1" t="s">
        <v>99</v>
      </c>
      <c r="P18" s="29" t="s">
        <v>106</v>
      </c>
      <c r="Q18" s="6">
        <f>'2002초등부'!E51+'2002초등부'!E53+'2002초등부'!E55+'2002초등부'!I53</f>
        <v>1710000</v>
      </c>
      <c r="R18" s="42">
        <f>'2002초등부'!D51+'2002초등부'!D53+'2002초등부'!D55+'2002초등부'!H53</f>
        <v>1710000</v>
      </c>
    </row>
    <row r="19" spans="1:18" ht="24" customHeight="1">
      <c r="A19" s="27"/>
      <c r="B19" s="36"/>
      <c r="C19" s="33"/>
      <c r="D19" s="15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1"/>
      <c r="P19" s="29"/>
      <c r="Q19" s="6"/>
      <c r="R19" s="42"/>
    </row>
    <row r="20" spans="1:18" ht="24" customHeight="1">
      <c r="A20" s="27"/>
      <c r="B20" s="36" t="s">
        <v>114</v>
      </c>
      <c r="C20" s="33" t="s">
        <v>115</v>
      </c>
      <c r="D20" s="15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1"/>
      <c r="P20" s="29" t="s">
        <v>106</v>
      </c>
      <c r="Q20" s="6"/>
      <c r="R20" s="42"/>
    </row>
    <row r="21" spans="1:18" ht="24" customHeight="1">
      <c r="A21" s="27"/>
      <c r="B21" s="36" t="s">
        <v>116</v>
      </c>
      <c r="C21" s="33" t="s">
        <v>117</v>
      </c>
      <c r="D21" s="15" t="s">
        <v>99</v>
      </c>
      <c r="E21" s="20" t="s">
        <v>99</v>
      </c>
      <c r="F21" s="20" t="s">
        <v>99</v>
      </c>
      <c r="G21" s="20" t="s">
        <v>99</v>
      </c>
      <c r="H21" s="20" t="s">
        <v>99</v>
      </c>
      <c r="I21" s="20" t="s">
        <v>99</v>
      </c>
      <c r="J21" s="20" t="s">
        <v>99</v>
      </c>
      <c r="K21" s="20" t="s">
        <v>99</v>
      </c>
      <c r="L21" s="20" t="s">
        <v>99</v>
      </c>
      <c r="M21" s="20" t="s">
        <v>99</v>
      </c>
      <c r="N21" s="20" t="s">
        <v>99</v>
      </c>
      <c r="O21" s="11" t="s">
        <v>99</v>
      </c>
      <c r="P21" s="29" t="s">
        <v>106</v>
      </c>
      <c r="Q21" s="6">
        <f>'2002초등부'!E13+'2002초등부'!I11</f>
        <v>100000</v>
      </c>
      <c r="R21" s="42">
        <f>'2002초등부'!D13+'2002초등부'!H11</f>
        <v>100000</v>
      </c>
    </row>
    <row r="22" spans="1:18" ht="24" customHeight="1">
      <c r="A22" s="27"/>
      <c r="B22" s="36"/>
      <c r="C22" s="33" t="s">
        <v>118</v>
      </c>
      <c r="D22" s="15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1"/>
      <c r="P22" s="29" t="s">
        <v>106</v>
      </c>
      <c r="Q22" s="6"/>
      <c r="R22" s="42"/>
    </row>
    <row r="23" spans="1:18" ht="24" customHeight="1">
      <c r="A23" s="27"/>
      <c r="B23" s="36"/>
      <c r="C23" s="33" t="s">
        <v>119</v>
      </c>
      <c r="D23" s="15" t="s">
        <v>99</v>
      </c>
      <c r="E23" s="20" t="s">
        <v>99</v>
      </c>
      <c r="F23" s="20" t="s">
        <v>99</v>
      </c>
      <c r="G23" s="20" t="s">
        <v>99</v>
      </c>
      <c r="H23" s="20" t="s">
        <v>99</v>
      </c>
      <c r="I23" s="20" t="s">
        <v>99</v>
      </c>
      <c r="J23" s="20" t="s">
        <v>99</v>
      </c>
      <c r="K23" s="20" t="s">
        <v>99</v>
      </c>
      <c r="L23" s="20" t="s">
        <v>99</v>
      </c>
      <c r="M23" s="20" t="s">
        <v>99</v>
      </c>
      <c r="N23" s="20" t="s">
        <v>99</v>
      </c>
      <c r="O23" s="11" t="s">
        <v>99</v>
      </c>
      <c r="P23" s="29" t="s">
        <v>106</v>
      </c>
      <c r="Q23" s="6">
        <f>'2002초등부'!I17</f>
        <v>105000</v>
      </c>
      <c r="R23" s="42">
        <f>'2002초등부'!H17</f>
        <v>105000</v>
      </c>
    </row>
    <row r="24" spans="1:18" ht="24" customHeight="1">
      <c r="A24" s="27"/>
      <c r="B24" s="36"/>
      <c r="C24" s="33" t="s">
        <v>120</v>
      </c>
      <c r="D24" s="15" t="s">
        <v>99</v>
      </c>
      <c r="E24" s="20" t="s">
        <v>99</v>
      </c>
      <c r="F24" s="20" t="s">
        <v>99</v>
      </c>
      <c r="G24" s="20" t="s">
        <v>99</v>
      </c>
      <c r="H24" s="20" t="s">
        <v>99</v>
      </c>
      <c r="I24" s="20" t="s">
        <v>99</v>
      </c>
      <c r="J24" s="20" t="s">
        <v>99</v>
      </c>
      <c r="K24" s="20" t="s">
        <v>99</v>
      </c>
      <c r="L24" s="20" t="s">
        <v>99</v>
      </c>
      <c r="M24" s="20" t="s">
        <v>99</v>
      </c>
      <c r="N24" s="20" t="s">
        <v>99</v>
      </c>
      <c r="O24" s="11" t="s">
        <v>99</v>
      </c>
      <c r="P24" s="29" t="s">
        <v>106</v>
      </c>
      <c r="Q24" s="6"/>
      <c r="R24" s="42"/>
    </row>
    <row r="25" spans="1:18" ht="24" customHeight="1">
      <c r="A25" s="27"/>
      <c r="B25" s="36"/>
      <c r="C25" s="33"/>
      <c r="D25" s="15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1"/>
      <c r="P25" s="29"/>
      <c r="Q25" s="6"/>
      <c r="R25" s="42"/>
    </row>
    <row r="26" spans="1:18" s="21" customFormat="1" ht="24" customHeight="1">
      <c r="A26" s="27"/>
      <c r="B26" s="36" t="s">
        <v>121</v>
      </c>
      <c r="C26" s="33" t="s">
        <v>122</v>
      </c>
      <c r="D26" s="15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1"/>
      <c r="P26" s="29" t="s">
        <v>123</v>
      </c>
      <c r="Q26" s="6"/>
      <c r="R26" s="42"/>
    </row>
    <row r="27" spans="1:18" s="21" customFormat="1" ht="24" customHeight="1">
      <c r="A27" s="27"/>
      <c r="B27" s="36"/>
      <c r="C27" s="33" t="s">
        <v>124</v>
      </c>
      <c r="D27" s="15"/>
      <c r="E27" s="20" t="s">
        <v>99</v>
      </c>
      <c r="F27" s="20" t="s">
        <v>99</v>
      </c>
      <c r="G27" s="20" t="s">
        <v>99</v>
      </c>
      <c r="H27" s="20" t="s">
        <v>99</v>
      </c>
      <c r="I27" s="20"/>
      <c r="J27" s="20"/>
      <c r="K27" s="20" t="s">
        <v>99</v>
      </c>
      <c r="L27" s="20" t="s">
        <v>99</v>
      </c>
      <c r="M27" s="20"/>
      <c r="N27" s="20"/>
      <c r="O27" s="11"/>
      <c r="P27" s="29" t="s">
        <v>106</v>
      </c>
      <c r="Q27" s="6">
        <f>'2002초등부'!I57</f>
        <v>336000</v>
      </c>
      <c r="R27" s="42">
        <f>'2002초등부'!H57</f>
        <v>336000</v>
      </c>
    </row>
    <row r="28" spans="1:18" s="21" customFormat="1" ht="24" customHeight="1">
      <c r="A28" s="27"/>
      <c r="B28" s="36"/>
      <c r="C28" s="33" t="s">
        <v>125</v>
      </c>
      <c r="D28" s="15"/>
      <c r="E28" s="20"/>
      <c r="F28" s="20" t="s">
        <v>99</v>
      </c>
      <c r="G28" s="20"/>
      <c r="H28" s="20"/>
      <c r="I28" s="20"/>
      <c r="J28" s="20"/>
      <c r="K28" s="20"/>
      <c r="L28" s="20"/>
      <c r="M28" s="20"/>
      <c r="N28" s="20"/>
      <c r="O28" s="11"/>
      <c r="P28" s="29" t="s">
        <v>106</v>
      </c>
      <c r="Q28" s="6">
        <f>'2002초등부'!I15</f>
        <v>50000</v>
      </c>
      <c r="R28" s="42">
        <f>'2002초등부'!H15</f>
        <v>50000</v>
      </c>
    </row>
    <row r="29" spans="1:18" s="21" customFormat="1" ht="24" customHeight="1">
      <c r="A29" s="27"/>
      <c r="B29" s="36"/>
      <c r="C29" s="33" t="s">
        <v>126</v>
      </c>
      <c r="D29" s="15"/>
      <c r="E29" s="20"/>
      <c r="F29" s="20"/>
      <c r="G29" s="20"/>
      <c r="H29" s="20" t="s">
        <v>99</v>
      </c>
      <c r="I29" s="20" t="s">
        <v>105</v>
      </c>
      <c r="J29" s="20"/>
      <c r="K29" s="20"/>
      <c r="L29" s="20"/>
      <c r="M29" s="20"/>
      <c r="N29" s="20"/>
      <c r="O29" s="11"/>
      <c r="P29" s="29" t="s">
        <v>106</v>
      </c>
      <c r="Q29" s="6">
        <f>'2002초등부'!I19+'2002초등부'!I21+'2002초등부'!I23+'2002초등부'!I25</f>
        <v>196000</v>
      </c>
      <c r="R29" s="42">
        <f>'2002초등부'!H19+'2002초등부'!H21+'2002초등부'!H23+'2002초등부'!H25</f>
        <v>196000</v>
      </c>
    </row>
    <row r="30" spans="1:18" s="21" customFormat="1" ht="24" customHeight="1">
      <c r="A30" s="27"/>
      <c r="B30" s="36"/>
      <c r="C30" s="33" t="s">
        <v>127</v>
      </c>
      <c r="D30" s="15" t="s">
        <v>105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1"/>
      <c r="P30" s="29" t="s">
        <v>106</v>
      </c>
      <c r="Q30" s="6"/>
      <c r="R30" s="42"/>
    </row>
    <row r="31" spans="1:18" s="21" customFormat="1" ht="24" customHeight="1">
      <c r="A31" s="27"/>
      <c r="B31" s="36"/>
      <c r="C31" s="33" t="s">
        <v>159</v>
      </c>
      <c r="D31" s="15"/>
      <c r="E31" s="20"/>
      <c r="F31" s="20"/>
      <c r="G31" s="20"/>
      <c r="H31" s="20"/>
      <c r="I31" s="20"/>
      <c r="J31" s="20"/>
      <c r="K31" s="20"/>
      <c r="L31" s="20"/>
      <c r="M31" s="20" t="s">
        <v>99</v>
      </c>
      <c r="N31" s="20"/>
      <c r="O31" s="11"/>
      <c r="P31" s="29"/>
      <c r="Q31" s="6">
        <f>'2002초등부'!I43+'2002초등부'!I45+'2002초등부'!I47+'2002초등부'!I49</f>
        <v>211000</v>
      </c>
      <c r="R31" s="42">
        <f>'2002초등부'!I43+'2002초등부'!I45+'2002초등부'!I47+'2002초등부'!I49</f>
        <v>211000</v>
      </c>
    </row>
    <row r="32" spans="1:18" s="21" customFormat="1" ht="24" customHeight="1">
      <c r="A32" s="27"/>
      <c r="B32" s="36"/>
      <c r="C32" s="33"/>
      <c r="D32" s="15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1"/>
      <c r="P32" s="29"/>
      <c r="Q32" s="6"/>
      <c r="R32" s="42"/>
    </row>
    <row r="33" spans="1:18" s="21" customFormat="1" ht="24" customHeight="1">
      <c r="A33" s="27"/>
      <c r="B33" s="36" t="s">
        <v>128</v>
      </c>
      <c r="C33" s="33" t="s">
        <v>129</v>
      </c>
      <c r="D33" s="15" t="s">
        <v>99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11"/>
      <c r="P33" s="29" t="s">
        <v>130</v>
      </c>
      <c r="Q33" s="6" t="s">
        <v>105</v>
      </c>
      <c r="R33" s="42" t="s">
        <v>105</v>
      </c>
    </row>
    <row r="34" spans="1:18" s="21" customFormat="1" ht="24" customHeight="1">
      <c r="A34" s="27"/>
      <c r="B34" s="36" t="s">
        <v>131</v>
      </c>
      <c r="C34" s="33" t="s">
        <v>132</v>
      </c>
      <c r="D34" s="15"/>
      <c r="E34" s="20" t="s">
        <v>99</v>
      </c>
      <c r="F34" s="20"/>
      <c r="G34" s="20"/>
      <c r="H34" s="20"/>
      <c r="I34" s="20"/>
      <c r="J34" s="20"/>
      <c r="K34" s="20"/>
      <c r="L34" s="20"/>
      <c r="M34" s="20" t="s">
        <v>105</v>
      </c>
      <c r="N34" s="20"/>
      <c r="O34" s="11" t="s">
        <v>105</v>
      </c>
      <c r="P34" s="29" t="s">
        <v>106</v>
      </c>
      <c r="Q34" s="6">
        <f>'2002초등부'!I7</f>
        <v>225000</v>
      </c>
      <c r="R34" s="42">
        <f>'2002초등부'!H7</f>
        <v>135000</v>
      </c>
    </row>
    <row r="35" spans="1:18" s="21" customFormat="1" ht="29.25" customHeight="1">
      <c r="A35" s="27"/>
      <c r="B35" s="36"/>
      <c r="C35" s="46" t="s">
        <v>133</v>
      </c>
      <c r="D35" s="15" t="s">
        <v>105</v>
      </c>
      <c r="E35" s="20" t="s">
        <v>99</v>
      </c>
      <c r="F35" s="20"/>
      <c r="G35" s="20"/>
      <c r="H35" s="20"/>
      <c r="I35" s="20"/>
      <c r="J35" s="20"/>
      <c r="K35" s="20"/>
      <c r="L35" s="20"/>
      <c r="M35" s="20"/>
      <c r="N35" s="20"/>
      <c r="O35" s="11"/>
      <c r="P35" s="29" t="s">
        <v>106</v>
      </c>
      <c r="Q35" s="6">
        <f>'2002초등부'!I5</f>
        <v>270000</v>
      </c>
      <c r="R35" s="42">
        <f>'2002초등부'!H5</f>
        <v>270000</v>
      </c>
    </row>
    <row r="36" spans="1:18" s="21" customFormat="1" ht="24" customHeight="1">
      <c r="A36" s="27"/>
      <c r="B36" s="36"/>
      <c r="C36" s="33" t="s">
        <v>134</v>
      </c>
      <c r="D36" s="15"/>
      <c r="E36" s="20"/>
      <c r="F36" s="20"/>
      <c r="G36" s="20"/>
      <c r="H36" s="20"/>
      <c r="I36" s="20"/>
      <c r="J36" s="20"/>
      <c r="K36" s="20" t="s">
        <v>99</v>
      </c>
      <c r="L36" s="20"/>
      <c r="M36" s="20"/>
      <c r="N36" s="20"/>
      <c r="O36" s="11"/>
      <c r="P36" s="29" t="s">
        <v>135</v>
      </c>
      <c r="Q36" s="6">
        <f>'2002초등부'!I33</f>
        <v>1200000</v>
      </c>
      <c r="R36" s="42">
        <f>'2002초등부'!H33</f>
        <v>1000000</v>
      </c>
    </row>
    <row r="37" spans="1:18" s="21" customFormat="1" ht="24" customHeight="1" thickBot="1">
      <c r="A37" s="47"/>
      <c r="B37" s="48"/>
      <c r="C37" s="49"/>
      <c r="D37" s="16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12"/>
      <c r="P37" s="51"/>
      <c r="Q37" s="4"/>
      <c r="R37" s="52"/>
    </row>
    <row r="38" spans="1:18" s="21" customFormat="1" ht="24" customHeight="1">
      <c r="A38" s="269" t="s">
        <v>136</v>
      </c>
      <c r="B38" s="270"/>
      <c r="C38" s="34"/>
      <c r="D38" s="31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5"/>
      <c r="P38" s="30"/>
      <c r="Q38" s="5">
        <f>SUM(Q5:Q37)</f>
        <v>11808000</v>
      </c>
      <c r="R38" s="5">
        <f>SUM(R5:R37)</f>
        <v>9543000</v>
      </c>
    </row>
    <row r="39" spans="4:18" s="21" customFormat="1" ht="12"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43"/>
      <c r="R39" s="43"/>
    </row>
    <row r="40" spans="4:18" s="21" customFormat="1" ht="12"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43"/>
      <c r="R40" s="43"/>
    </row>
    <row r="41" spans="4:18" s="21" customFormat="1" ht="12"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43"/>
      <c r="R41" s="43"/>
    </row>
    <row r="42" spans="4:18" s="21" customFormat="1" ht="12"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43"/>
      <c r="R42" s="43"/>
    </row>
    <row r="43" spans="4:18" s="21" customFormat="1" ht="12"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43"/>
      <c r="R43" s="43"/>
    </row>
    <row r="44" spans="4:18" s="21" customFormat="1" ht="12"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43"/>
      <c r="R44" s="43"/>
    </row>
    <row r="45" spans="4:18" s="21" customFormat="1" ht="12"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43"/>
      <c r="R45" s="43"/>
    </row>
    <row r="46" spans="4:18" s="21" customFormat="1" ht="12"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43"/>
      <c r="R46" s="43"/>
    </row>
    <row r="47" spans="4:18" s="21" customFormat="1" ht="12"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43"/>
      <c r="R47" s="43"/>
    </row>
    <row r="48" spans="4:18" s="21" customFormat="1" ht="12"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43"/>
      <c r="R48" s="43"/>
    </row>
    <row r="49" spans="4:18" s="21" customFormat="1" ht="12"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43"/>
      <c r="R49" s="43"/>
    </row>
    <row r="50" spans="4:18" s="21" customFormat="1" ht="12"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43"/>
      <c r="R50" s="43"/>
    </row>
    <row r="51" spans="4:18" s="21" customFormat="1" ht="12"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43"/>
      <c r="R51" s="43"/>
    </row>
    <row r="52" spans="4:18" s="21" customFormat="1" ht="12"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43"/>
      <c r="R52" s="43"/>
    </row>
    <row r="53" spans="4:18" s="21" customFormat="1" ht="12"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43"/>
      <c r="R53" s="43"/>
    </row>
    <row r="54" spans="4:18" s="21" customFormat="1" ht="12"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43"/>
      <c r="R54" s="43"/>
    </row>
    <row r="55" spans="4:18" s="21" customFormat="1" ht="12"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43"/>
      <c r="R55" s="43"/>
    </row>
    <row r="56" spans="4:18" s="21" customFormat="1" ht="12"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43"/>
      <c r="R56" s="43"/>
    </row>
    <row r="57" spans="4:18" s="21" customFormat="1" ht="12"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43"/>
      <c r="R57" s="43"/>
    </row>
    <row r="58" spans="4:18" s="21" customFormat="1" ht="12"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43"/>
      <c r="R58" s="43"/>
    </row>
    <row r="59" spans="4:18" s="21" customFormat="1" ht="12"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43"/>
      <c r="R59" s="43"/>
    </row>
    <row r="60" spans="4:18" s="21" customFormat="1" ht="12"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43"/>
      <c r="R60" s="43"/>
    </row>
    <row r="61" spans="4:18" s="21" customFormat="1" ht="12"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43"/>
      <c r="R61" s="43"/>
    </row>
    <row r="62" spans="4:18" s="21" customFormat="1" ht="12"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43"/>
      <c r="R62" s="43"/>
    </row>
    <row r="63" spans="4:18" s="21" customFormat="1" ht="12"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43"/>
      <c r="R63" s="43"/>
    </row>
    <row r="64" spans="4:18" s="21" customFormat="1" ht="12"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43"/>
      <c r="R64" s="43"/>
    </row>
    <row r="65" spans="4:18" s="21" customFormat="1" ht="12"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43"/>
      <c r="R65" s="43"/>
    </row>
    <row r="66" spans="4:18" s="21" customFormat="1" ht="12"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43"/>
      <c r="R66" s="43"/>
    </row>
    <row r="67" spans="4:18" s="21" customFormat="1" ht="12"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43"/>
      <c r="R67" s="43"/>
    </row>
    <row r="68" spans="4:18" s="21" customFormat="1" ht="12"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43"/>
      <c r="R68" s="43"/>
    </row>
    <row r="69" spans="4:18" s="21" customFormat="1" ht="12"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43"/>
      <c r="R69" s="43"/>
    </row>
    <row r="70" spans="4:18" s="21" customFormat="1" ht="12"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43"/>
      <c r="R70" s="43"/>
    </row>
    <row r="71" spans="4:18" s="21" customFormat="1" ht="12"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43"/>
      <c r="R71" s="43"/>
    </row>
    <row r="72" spans="4:18" s="21" customFormat="1" ht="12"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43"/>
      <c r="R72" s="43"/>
    </row>
    <row r="73" spans="4:18" s="21" customFormat="1" ht="12"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43"/>
      <c r="R73" s="43"/>
    </row>
    <row r="74" spans="4:18" s="21" customFormat="1" ht="12"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43"/>
      <c r="R74" s="43"/>
    </row>
    <row r="75" spans="4:18" s="21" customFormat="1" ht="12"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43"/>
      <c r="R75" s="43"/>
    </row>
    <row r="76" spans="4:18" s="21" customFormat="1" ht="12"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43"/>
      <c r="R76" s="43"/>
    </row>
    <row r="77" spans="4:18" s="21" customFormat="1" ht="12"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43"/>
      <c r="R77" s="43"/>
    </row>
    <row r="78" spans="4:18" s="21" customFormat="1" ht="12"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43"/>
      <c r="R78" s="43"/>
    </row>
    <row r="79" spans="4:18" s="21" customFormat="1" ht="12"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43"/>
      <c r="R79" s="43"/>
    </row>
    <row r="80" spans="4:18" s="21" customFormat="1" ht="12"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43"/>
      <c r="R80" s="43"/>
    </row>
    <row r="81" spans="4:18" s="21" customFormat="1" ht="12"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43"/>
      <c r="R81" s="43"/>
    </row>
    <row r="82" spans="4:18" s="21" customFormat="1" ht="12"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43"/>
      <c r="R82" s="43"/>
    </row>
    <row r="83" spans="4:18" s="21" customFormat="1" ht="12"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43"/>
      <c r="R83" s="43"/>
    </row>
    <row r="84" spans="4:18" s="21" customFormat="1" ht="12"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43"/>
      <c r="R84" s="43"/>
    </row>
    <row r="85" spans="4:18" s="21" customFormat="1" ht="12"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43"/>
      <c r="R85" s="43"/>
    </row>
    <row r="86" spans="4:18" s="21" customFormat="1" ht="12"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43"/>
      <c r="R86" s="43"/>
    </row>
    <row r="87" spans="4:18" s="21" customFormat="1" ht="12"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43"/>
      <c r="R87" s="43"/>
    </row>
    <row r="88" spans="4:18" s="21" customFormat="1" ht="12"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43"/>
      <c r="R88" s="43"/>
    </row>
    <row r="89" spans="4:18" s="21" customFormat="1" ht="12"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43"/>
      <c r="R89" s="43"/>
    </row>
    <row r="90" spans="4:18" s="21" customFormat="1" ht="12"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43"/>
      <c r="R90" s="43"/>
    </row>
    <row r="91" spans="4:18" s="21" customFormat="1" ht="12"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43"/>
      <c r="R91" s="43"/>
    </row>
    <row r="92" spans="4:18" s="21" customFormat="1" ht="12"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43"/>
      <c r="R92" s="43"/>
    </row>
    <row r="93" spans="4:18" s="21" customFormat="1" ht="12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43"/>
      <c r="R93" s="43"/>
    </row>
    <row r="94" spans="4:18" s="21" customFormat="1" ht="12"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43"/>
      <c r="R94" s="43"/>
    </row>
    <row r="95" spans="4:18" s="21" customFormat="1" ht="12"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43"/>
      <c r="R95" s="43"/>
    </row>
    <row r="96" spans="4:18" s="21" customFormat="1" ht="12"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43"/>
      <c r="R96" s="43"/>
    </row>
    <row r="97" spans="4:18" s="21" customFormat="1" ht="12"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43"/>
      <c r="R97" s="43"/>
    </row>
    <row r="98" spans="4:18" s="21" customFormat="1" ht="12"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43"/>
      <c r="R98" s="43"/>
    </row>
    <row r="99" spans="4:18" s="21" customFormat="1" ht="12"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43"/>
      <c r="R99" s="43"/>
    </row>
    <row r="100" spans="4:18" s="21" customFormat="1" ht="12"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43"/>
      <c r="R100" s="43"/>
    </row>
    <row r="101" spans="4:18" s="21" customFormat="1" ht="12"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43"/>
      <c r="R101" s="43"/>
    </row>
    <row r="102" spans="4:18" s="21" customFormat="1" ht="12"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43"/>
      <c r="R102" s="43"/>
    </row>
    <row r="103" spans="4:18" s="21" customFormat="1" ht="12"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43"/>
      <c r="R103" s="43"/>
    </row>
    <row r="104" spans="4:18" s="21" customFormat="1" ht="12"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43"/>
      <c r="R104" s="43"/>
    </row>
    <row r="105" spans="4:18" s="21" customFormat="1" ht="12"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43"/>
      <c r="R105" s="43"/>
    </row>
    <row r="106" spans="4:18" s="21" customFormat="1" ht="12"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43"/>
      <c r="R106" s="43"/>
    </row>
    <row r="107" spans="4:18" s="21" customFormat="1" ht="12"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43"/>
      <c r="R107" s="43"/>
    </row>
    <row r="108" spans="4:18" s="21" customFormat="1" ht="12"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43"/>
      <c r="R108" s="43"/>
    </row>
    <row r="109" spans="4:18" s="21" customFormat="1" ht="12"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43"/>
      <c r="R109" s="43"/>
    </row>
    <row r="110" spans="4:18" s="21" customFormat="1" ht="12"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43"/>
      <c r="R110" s="43"/>
    </row>
    <row r="111" spans="4:18" s="21" customFormat="1" ht="12"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43"/>
      <c r="R111" s="43"/>
    </row>
    <row r="112" spans="4:18" s="21" customFormat="1" ht="12"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43"/>
      <c r="R112" s="43"/>
    </row>
    <row r="113" spans="4:18" s="21" customFormat="1" ht="12"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43"/>
      <c r="R113" s="43"/>
    </row>
    <row r="114" spans="4:18" s="21" customFormat="1" ht="12"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43"/>
      <c r="R114" s="43"/>
    </row>
    <row r="115" spans="4:18" s="21" customFormat="1" ht="12"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43"/>
      <c r="R115" s="43"/>
    </row>
    <row r="116" spans="4:18" s="21" customFormat="1" ht="12"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43"/>
      <c r="R116" s="43"/>
    </row>
    <row r="117" spans="4:18" s="21" customFormat="1" ht="12"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43"/>
      <c r="R117" s="43"/>
    </row>
    <row r="118" spans="4:18" s="21" customFormat="1" ht="12"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43"/>
      <c r="R118" s="43"/>
    </row>
    <row r="119" spans="4:18" s="21" customFormat="1" ht="12"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43"/>
      <c r="R119" s="43"/>
    </row>
    <row r="120" spans="4:18" s="21" customFormat="1" ht="12"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43"/>
      <c r="R120" s="43"/>
    </row>
    <row r="121" spans="4:18" s="21" customFormat="1" ht="12"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43"/>
      <c r="R121" s="43"/>
    </row>
    <row r="122" spans="4:18" s="21" customFormat="1" ht="12"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43"/>
      <c r="R122" s="43"/>
    </row>
    <row r="123" spans="4:18" s="21" customFormat="1" ht="12"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43"/>
      <c r="R123" s="43"/>
    </row>
    <row r="124" spans="4:18" s="21" customFormat="1" ht="12"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43"/>
      <c r="R124" s="43"/>
    </row>
    <row r="125" spans="4:18" s="21" customFormat="1" ht="12"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43"/>
      <c r="R125" s="43"/>
    </row>
    <row r="126" spans="4:18" s="21" customFormat="1" ht="12"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43"/>
      <c r="R126" s="43"/>
    </row>
    <row r="127" spans="4:18" s="21" customFormat="1" ht="12"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43"/>
      <c r="R127" s="43"/>
    </row>
    <row r="128" spans="4:18" s="21" customFormat="1" ht="12"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43"/>
      <c r="R128" s="43"/>
    </row>
    <row r="129" spans="4:18" s="21" customFormat="1" ht="12"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43"/>
      <c r="R129" s="43"/>
    </row>
    <row r="130" spans="4:18" s="21" customFormat="1" ht="12"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43"/>
      <c r="R130" s="43"/>
    </row>
    <row r="131" spans="4:18" s="21" customFormat="1" ht="12"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43"/>
      <c r="R131" s="43"/>
    </row>
    <row r="132" spans="4:18" s="21" customFormat="1" ht="12"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43"/>
      <c r="R132" s="43"/>
    </row>
    <row r="133" spans="4:18" s="21" customFormat="1" ht="12"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43"/>
      <c r="R133" s="43"/>
    </row>
    <row r="134" spans="4:18" s="21" customFormat="1" ht="12"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43"/>
      <c r="R134" s="43"/>
    </row>
    <row r="135" spans="4:18" s="21" customFormat="1" ht="12"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43"/>
      <c r="R135" s="43"/>
    </row>
    <row r="136" spans="4:18" s="21" customFormat="1" ht="12"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43"/>
      <c r="R136" s="43"/>
    </row>
    <row r="137" spans="4:18" s="21" customFormat="1" ht="12"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43"/>
      <c r="R137" s="43"/>
    </row>
    <row r="138" spans="4:18" s="21" customFormat="1" ht="12"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43"/>
      <c r="R138" s="43"/>
    </row>
    <row r="139" spans="4:18" s="21" customFormat="1" ht="12"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43"/>
      <c r="R139" s="43"/>
    </row>
    <row r="140" spans="4:18" s="21" customFormat="1" ht="12"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43"/>
      <c r="R140" s="43"/>
    </row>
    <row r="141" spans="4:18" s="21" customFormat="1" ht="12"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43"/>
      <c r="R141" s="43"/>
    </row>
    <row r="142" spans="4:18" s="21" customFormat="1" ht="12"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43"/>
      <c r="R142" s="43"/>
    </row>
    <row r="143" spans="4:18" s="21" customFormat="1" ht="12"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43"/>
      <c r="R143" s="43"/>
    </row>
    <row r="144" spans="4:18" s="21" customFormat="1" ht="12"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43"/>
      <c r="R144" s="43"/>
    </row>
    <row r="145" spans="4:18" s="21" customFormat="1" ht="12"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43"/>
      <c r="R145" s="43"/>
    </row>
    <row r="146" spans="4:18" s="21" customFormat="1" ht="12"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43"/>
      <c r="R146" s="43"/>
    </row>
    <row r="147" spans="4:18" s="21" customFormat="1" ht="12"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43"/>
      <c r="R147" s="43"/>
    </row>
    <row r="148" spans="4:18" s="21" customFormat="1" ht="12"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43"/>
      <c r="R148" s="43"/>
    </row>
    <row r="149" spans="4:18" s="21" customFormat="1" ht="12"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43"/>
      <c r="R149" s="43"/>
    </row>
    <row r="150" spans="4:18" s="21" customFormat="1" ht="12"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43"/>
      <c r="R150" s="43"/>
    </row>
    <row r="151" spans="4:18" s="21" customFormat="1" ht="12"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43"/>
      <c r="R151" s="43"/>
    </row>
    <row r="152" spans="4:18" s="21" customFormat="1" ht="12"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43"/>
      <c r="R152" s="43"/>
    </row>
    <row r="153" spans="4:18" s="21" customFormat="1" ht="12"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43"/>
      <c r="R153" s="43"/>
    </row>
    <row r="154" spans="4:18" s="21" customFormat="1" ht="12"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43"/>
      <c r="R154" s="43"/>
    </row>
    <row r="155" spans="4:18" s="21" customFormat="1" ht="12"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43"/>
      <c r="R155" s="43"/>
    </row>
    <row r="156" spans="4:18" s="21" customFormat="1" ht="12"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43"/>
      <c r="R156" s="43"/>
    </row>
    <row r="157" spans="4:18" s="21" customFormat="1" ht="12"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43"/>
      <c r="R157" s="43"/>
    </row>
    <row r="158" spans="4:18" s="21" customFormat="1" ht="12"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43"/>
      <c r="R158" s="43"/>
    </row>
    <row r="159" spans="4:18" s="21" customFormat="1" ht="12"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43"/>
      <c r="R159" s="43"/>
    </row>
    <row r="160" spans="4:18" s="21" customFormat="1" ht="12"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43"/>
      <c r="R160" s="43"/>
    </row>
    <row r="161" spans="4:18" s="21" customFormat="1" ht="12"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43"/>
      <c r="R161" s="43"/>
    </row>
    <row r="162" spans="4:18" s="21" customFormat="1" ht="12"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43"/>
      <c r="R162" s="43"/>
    </row>
    <row r="163" spans="4:18" s="21" customFormat="1" ht="12"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43"/>
      <c r="R163" s="43"/>
    </row>
    <row r="164" spans="4:18" s="21" customFormat="1" ht="12"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43"/>
      <c r="R164" s="43"/>
    </row>
    <row r="165" spans="4:18" s="21" customFormat="1" ht="12"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43"/>
      <c r="R165" s="43"/>
    </row>
    <row r="166" spans="4:18" s="21" customFormat="1" ht="12"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43"/>
      <c r="R166" s="43"/>
    </row>
    <row r="167" spans="4:18" s="21" customFormat="1" ht="12"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43"/>
      <c r="R167" s="43"/>
    </row>
    <row r="168" spans="4:18" s="21" customFormat="1" ht="12"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43"/>
      <c r="R168" s="43"/>
    </row>
    <row r="169" spans="4:18" s="21" customFormat="1" ht="12"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43"/>
      <c r="R169" s="43"/>
    </row>
    <row r="170" spans="4:18" s="21" customFormat="1" ht="12"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43"/>
      <c r="R170" s="43"/>
    </row>
    <row r="171" spans="4:18" s="21" customFormat="1" ht="12"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43"/>
      <c r="R171" s="43"/>
    </row>
    <row r="172" spans="4:18" s="21" customFormat="1" ht="12"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43"/>
      <c r="R172" s="43"/>
    </row>
    <row r="173" spans="4:18" s="21" customFormat="1" ht="12"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43"/>
      <c r="R173" s="43"/>
    </row>
    <row r="174" spans="4:18" s="21" customFormat="1" ht="12"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43"/>
      <c r="R174" s="43"/>
    </row>
    <row r="175" spans="4:18" s="21" customFormat="1" ht="12"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43"/>
      <c r="R175" s="43"/>
    </row>
    <row r="176" spans="4:18" s="21" customFormat="1" ht="12"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43"/>
      <c r="R176" s="43"/>
    </row>
    <row r="177" spans="4:18" s="21" customFormat="1" ht="12"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43"/>
      <c r="R177" s="43"/>
    </row>
    <row r="178" spans="4:18" s="21" customFormat="1" ht="12"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43"/>
      <c r="R178" s="43"/>
    </row>
    <row r="179" spans="4:18" s="21" customFormat="1" ht="12"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43"/>
      <c r="R179" s="43"/>
    </row>
    <row r="180" spans="4:18" s="21" customFormat="1" ht="12"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43"/>
      <c r="R180" s="43"/>
    </row>
    <row r="181" spans="4:18" s="21" customFormat="1" ht="12"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43"/>
      <c r="R181" s="43"/>
    </row>
    <row r="182" spans="4:18" s="21" customFormat="1" ht="12"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43"/>
      <c r="R182" s="43"/>
    </row>
    <row r="183" spans="4:18" s="21" customFormat="1" ht="12"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43"/>
      <c r="R183" s="43"/>
    </row>
    <row r="184" spans="4:18" s="21" customFormat="1" ht="12"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43"/>
      <c r="R184" s="43"/>
    </row>
    <row r="185" spans="4:18" s="21" customFormat="1" ht="12"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43"/>
      <c r="R185" s="43"/>
    </row>
    <row r="186" spans="4:18" s="21" customFormat="1" ht="12"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43"/>
      <c r="R186" s="43"/>
    </row>
    <row r="187" spans="4:18" s="21" customFormat="1" ht="12"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43"/>
      <c r="R187" s="43"/>
    </row>
    <row r="188" spans="4:18" s="21" customFormat="1" ht="12"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43"/>
      <c r="R188" s="43"/>
    </row>
    <row r="189" spans="4:18" s="21" customFormat="1" ht="12"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43"/>
      <c r="R189" s="43"/>
    </row>
    <row r="190" spans="4:18" s="21" customFormat="1" ht="12"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43"/>
      <c r="R190" s="43"/>
    </row>
    <row r="191" spans="4:18" s="21" customFormat="1" ht="12"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43"/>
      <c r="R191" s="43"/>
    </row>
    <row r="192" spans="4:18" s="21" customFormat="1" ht="12"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43"/>
      <c r="R192" s="43"/>
    </row>
    <row r="193" spans="4:18" s="21" customFormat="1" ht="12"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43"/>
      <c r="R193" s="43"/>
    </row>
    <row r="194" spans="4:18" s="21" customFormat="1" ht="12"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43"/>
      <c r="R194" s="43"/>
    </row>
    <row r="195" spans="4:18" s="21" customFormat="1" ht="12"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43"/>
      <c r="R195" s="43"/>
    </row>
    <row r="196" spans="4:18" s="21" customFormat="1" ht="12"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43"/>
      <c r="R196" s="43"/>
    </row>
    <row r="197" spans="4:18" s="21" customFormat="1" ht="12"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43"/>
      <c r="R197" s="43"/>
    </row>
    <row r="198" spans="4:18" s="21" customFormat="1" ht="12"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43"/>
      <c r="R198" s="43"/>
    </row>
    <row r="199" spans="4:18" s="21" customFormat="1" ht="12"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43"/>
      <c r="R199" s="43"/>
    </row>
    <row r="200" spans="4:18" s="21" customFormat="1" ht="12"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43"/>
      <c r="R200" s="43"/>
    </row>
    <row r="201" spans="4:18" s="21" customFormat="1" ht="12"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43"/>
      <c r="R201" s="43"/>
    </row>
    <row r="202" spans="4:18" s="21" customFormat="1" ht="12"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43"/>
      <c r="R202" s="43"/>
    </row>
    <row r="203" spans="4:18" s="21" customFormat="1" ht="12"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43"/>
      <c r="R203" s="43"/>
    </row>
    <row r="204" spans="4:18" s="21" customFormat="1" ht="12"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43"/>
      <c r="R204" s="43"/>
    </row>
    <row r="205" spans="4:18" s="21" customFormat="1" ht="12"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43"/>
      <c r="R205" s="43"/>
    </row>
    <row r="206" spans="4:18" s="21" customFormat="1" ht="12"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43"/>
      <c r="R206" s="43"/>
    </row>
    <row r="207" spans="4:18" s="21" customFormat="1" ht="12"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43"/>
      <c r="R207" s="43"/>
    </row>
    <row r="208" spans="4:18" s="21" customFormat="1" ht="12"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43"/>
      <c r="R208" s="43"/>
    </row>
    <row r="209" spans="4:18" s="21" customFormat="1" ht="12"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43"/>
      <c r="R209" s="43"/>
    </row>
    <row r="210" spans="4:18" s="21" customFormat="1" ht="12"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43"/>
      <c r="R210" s="43"/>
    </row>
    <row r="211" spans="4:18" s="21" customFormat="1" ht="12"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43"/>
      <c r="R211" s="43"/>
    </row>
    <row r="212" spans="4:18" s="21" customFormat="1" ht="12"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43"/>
      <c r="R212" s="43"/>
    </row>
    <row r="213" spans="4:18" s="21" customFormat="1" ht="12"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43"/>
      <c r="R213" s="43"/>
    </row>
    <row r="214" spans="4:18" s="21" customFormat="1" ht="12"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43"/>
      <c r="R214" s="43"/>
    </row>
    <row r="215" spans="4:18" s="21" customFormat="1" ht="12"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43"/>
      <c r="R215" s="43"/>
    </row>
    <row r="216" spans="4:18" s="21" customFormat="1" ht="12"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43"/>
      <c r="R216" s="43"/>
    </row>
    <row r="217" spans="4:18" s="21" customFormat="1" ht="12"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43"/>
      <c r="R217" s="43"/>
    </row>
    <row r="218" spans="4:18" s="21" customFormat="1" ht="12"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43"/>
      <c r="R218" s="43"/>
    </row>
    <row r="219" spans="4:18" s="21" customFormat="1" ht="12"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43"/>
      <c r="R219" s="43"/>
    </row>
    <row r="220" spans="4:18" s="21" customFormat="1" ht="12"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43"/>
      <c r="R220" s="43"/>
    </row>
    <row r="221" spans="4:18" s="21" customFormat="1" ht="12"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43"/>
      <c r="R221" s="43"/>
    </row>
    <row r="222" spans="4:18" s="21" customFormat="1" ht="12"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43"/>
      <c r="R222" s="43"/>
    </row>
    <row r="223" spans="4:18" s="21" customFormat="1" ht="12"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43"/>
      <c r="R223" s="43"/>
    </row>
    <row r="224" spans="4:18" s="21" customFormat="1" ht="12"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43"/>
      <c r="R224" s="43"/>
    </row>
    <row r="225" spans="4:18" s="21" customFormat="1" ht="12"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43"/>
      <c r="R225" s="43"/>
    </row>
    <row r="226" spans="4:18" s="21" customFormat="1" ht="12"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43"/>
      <c r="R226" s="43"/>
    </row>
    <row r="227" spans="4:18" s="21" customFormat="1" ht="12"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43"/>
      <c r="R227" s="43"/>
    </row>
    <row r="228" spans="4:18" s="21" customFormat="1" ht="12"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43"/>
      <c r="R228" s="43"/>
    </row>
    <row r="229" spans="4:18" s="21" customFormat="1" ht="12"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43"/>
      <c r="R229" s="43"/>
    </row>
    <row r="230" spans="4:18" s="21" customFormat="1" ht="12"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43"/>
      <c r="R230" s="43"/>
    </row>
    <row r="231" spans="4:18" s="21" customFormat="1" ht="12"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43"/>
      <c r="R231" s="43"/>
    </row>
    <row r="232" spans="4:18" s="21" customFormat="1" ht="12"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43"/>
      <c r="R232" s="43"/>
    </row>
    <row r="233" spans="4:18" s="21" customFormat="1" ht="12"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43"/>
      <c r="R233" s="43"/>
    </row>
    <row r="234" spans="4:18" s="21" customFormat="1" ht="12"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43"/>
      <c r="R234" s="43"/>
    </row>
    <row r="235" spans="4:18" s="21" customFormat="1" ht="12"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43"/>
      <c r="R235" s="43"/>
    </row>
    <row r="236" spans="4:18" s="21" customFormat="1" ht="12"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43"/>
      <c r="R236" s="43"/>
    </row>
  </sheetData>
  <mergeCells count="13">
    <mergeCell ref="A2:A4"/>
    <mergeCell ref="B2:B4"/>
    <mergeCell ref="C2:C4"/>
    <mergeCell ref="A38:B38"/>
    <mergeCell ref="D2:O2"/>
    <mergeCell ref="D3:F3"/>
    <mergeCell ref="G3:I3"/>
    <mergeCell ref="J3:L3"/>
    <mergeCell ref="M3:O3"/>
    <mergeCell ref="P2:P4"/>
    <mergeCell ref="Q2:R2"/>
    <mergeCell ref="Q3:Q4"/>
    <mergeCell ref="R3:R4"/>
  </mergeCells>
  <printOptions horizontalCentered="1"/>
  <pageMargins left="0.37" right="0.1968503937007874" top="0.82" bottom="0.34" header="0.41" footer="0.44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view="pageBreakPreview" zoomScaleSheetLayoutView="100" workbookViewId="0" topLeftCell="A1">
      <selection activeCell="A1" sqref="A1"/>
    </sheetView>
  </sheetViews>
  <sheetFormatPr defaultColWidth="8.88671875" defaultRowHeight="13.5"/>
  <cols>
    <col min="1" max="1" width="5.3359375" style="1" customWidth="1"/>
    <col min="2" max="2" width="18.3359375" style="10" customWidth="1"/>
    <col min="3" max="5" width="15.77734375" style="1" customWidth="1"/>
    <col min="6" max="6" width="15.77734375" style="10" customWidth="1"/>
    <col min="7" max="7" width="15.77734375" style="1" customWidth="1"/>
    <col min="8" max="8" width="15.77734375" style="57" customWidth="1"/>
    <col min="9" max="9" width="15.77734375" style="1" customWidth="1"/>
    <col min="10" max="16384" width="8.88671875" style="1" customWidth="1"/>
  </cols>
  <sheetData>
    <row r="1" spans="1:2" ht="27.75" customHeight="1">
      <c r="A1" s="204" t="s">
        <v>201</v>
      </c>
      <c r="B1" s="9"/>
    </row>
    <row r="2" ht="15" customHeight="1"/>
    <row r="3" spans="1:9" ht="18.75" customHeight="1">
      <c r="A3" s="273" t="s">
        <v>162</v>
      </c>
      <c r="B3" s="273" t="s">
        <v>163</v>
      </c>
      <c r="C3" s="192" t="s">
        <v>164</v>
      </c>
      <c r="D3" s="273" t="s">
        <v>165</v>
      </c>
      <c r="E3" s="273" t="s">
        <v>168</v>
      </c>
      <c r="F3" s="272" t="s">
        <v>169</v>
      </c>
      <c r="G3" s="272" t="s">
        <v>170</v>
      </c>
      <c r="H3" s="272" t="s">
        <v>171</v>
      </c>
      <c r="I3" s="174"/>
    </row>
    <row r="4" spans="1:9" ht="21" customHeight="1">
      <c r="A4" s="273"/>
      <c r="B4" s="273"/>
      <c r="C4" s="192" t="s">
        <v>166</v>
      </c>
      <c r="D4" s="273"/>
      <c r="E4" s="273"/>
      <c r="F4" s="272"/>
      <c r="G4" s="272"/>
      <c r="H4" s="272"/>
      <c r="I4" s="175"/>
    </row>
    <row r="5" spans="1:9" ht="19.5" customHeight="1">
      <c r="A5" s="274">
        <v>1</v>
      </c>
      <c r="B5" s="192" t="s">
        <v>167</v>
      </c>
      <c r="C5" s="194">
        <v>400000</v>
      </c>
      <c r="D5" s="194">
        <v>536000</v>
      </c>
      <c r="E5" s="194">
        <f>G5-F5</f>
        <v>881900</v>
      </c>
      <c r="F5" s="193">
        <v>54100</v>
      </c>
      <c r="G5" s="194">
        <f>C5+D5</f>
        <v>936000</v>
      </c>
      <c r="H5" s="194"/>
      <c r="I5" s="172"/>
    </row>
    <row r="6" spans="1:9" ht="19.5" customHeight="1">
      <c r="A6" s="275"/>
      <c r="B6" s="192" t="s">
        <v>172</v>
      </c>
      <c r="C6" s="195">
        <v>105000</v>
      </c>
      <c r="D6" s="194">
        <v>213300</v>
      </c>
      <c r="E6" s="194">
        <f aca="true" t="shared" si="0" ref="E6:E35">G6-F6</f>
        <v>318240</v>
      </c>
      <c r="F6" s="193">
        <v>60</v>
      </c>
      <c r="G6" s="194">
        <f aca="true" t="shared" si="1" ref="G6:G35">C6+D6</f>
        <v>318300</v>
      </c>
      <c r="H6" s="194"/>
      <c r="I6" s="172"/>
    </row>
    <row r="7" spans="1:9" ht="19.5" customHeight="1">
      <c r="A7" s="274">
        <v>2</v>
      </c>
      <c r="B7" s="192" t="s">
        <v>173</v>
      </c>
      <c r="C7" s="195">
        <v>0</v>
      </c>
      <c r="D7" s="195">
        <v>342500</v>
      </c>
      <c r="E7" s="194">
        <f t="shared" si="0"/>
        <v>342500</v>
      </c>
      <c r="F7" s="193">
        <v>0</v>
      </c>
      <c r="G7" s="194">
        <f t="shared" si="1"/>
        <v>342500</v>
      </c>
      <c r="H7" s="194"/>
      <c r="I7" s="172"/>
    </row>
    <row r="8" spans="1:9" ht="19.5" customHeight="1">
      <c r="A8" s="281"/>
      <c r="B8" s="192" t="s">
        <v>174</v>
      </c>
      <c r="C8" s="195">
        <v>0</v>
      </c>
      <c r="D8" s="195">
        <v>359000</v>
      </c>
      <c r="E8" s="194">
        <f t="shared" si="0"/>
        <v>359000</v>
      </c>
      <c r="F8" s="193">
        <v>0</v>
      </c>
      <c r="G8" s="194">
        <f t="shared" si="1"/>
        <v>359000</v>
      </c>
      <c r="H8" s="194"/>
      <c r="I8" s="172"/>
    </row>
    <row r="9" spans="1:9" ht="19.5" customHeight="1">
      <c r="A9" s="281"/>
      <c r="B9" s="196" t="s">
        <v>175</v>
      </c>
      <c r="C9" s="194">
        <v>24500</v>
      </c>
      <c r="D9" s="194">
        <v>200000</v>
      </c>
      <c r="E9" s="194">
        <f t="shared" si="0"/>
        <v>224500</v>
      </c>
      <c r="F9" s="193">
        <v>0</v>
      </c>
      <c r="G9" s="194">
        <f t="shared" si="1"/>
        <v>224500</v>
      </c>
      <c r="H9" s="194"/>
      <c r="I9" s="172"/>
    </row>
    <row r="10" spans="1:9" ht="19.5" customHeight="1">
      <c r="A10" s="275"/>
      <c r="B10" s="192" t="s">
        <v>176</v>
      </c>
      <c r="C10" s="194">
        <v>0</v>
      </c>
      <c r="D10" s="194">
        <v>200000</v>
      </c>
      <c r="E10" s="194">
        <f t="shared" si="0"/>
        <v>120000</v>
      </c>
      <c r="F10" s="193">
        <v>80000</v>
      </c>
      <c r="G10" s="194">
        <f t="shared" si="1"/>
        <v>200000</v>
      </c>
      <c r="H10" s="194"/>
      <c r="I10" s="172"/>
    </row>
    <row r="11" spans="1:9" ht="19.5" customHeight="1">
      <c r="A11" s="274">
        <v>3</v>
      </c>
      <c r="B11" s="192" t="s">
        <v>0</v>
      </c>
      <c r="C11" s="194">
        <v>0</v>
      </c>
      <c r="D11" s="194">
        <v>50000</v>
      </c>
      <c r="E11" s="194">
        <f t="shared" si="0"/>
        <v>50000</v>
      </c>
      <c r="F11" s="197">
        <v>0</v>
      </c>
      <c r="G11" s="194">
        <f t="shared" si="1"/>
        <v>50000</v>
      </c>
      <c r="H11" s="194"/>
      <c r="I11" s="172"/>
    </row>
    <row r="12" spans="1:9" ht="19.5" customHeight="1">
      <c r="A12" s="281"/>
      <c r="B12" s="192" t="s">
        <v>177</v>
      </c>
      <c r="C12" s="194">
        <v>0</v>
      </c>
      <c r="D12" s="194">
        <v>70000</v>
      </c>
      <c r="E12" s="194">
        <f t="shared" si="0"/>
        <v>50000</v>
      </c>
      <c r="F12" s="193">
        <v>20000</v>
      </c>
      <c r="G12" s="194">
        <f t="shared" si="1"/>
        <v>70000</v>
      </c>
      <c r="H12" s="194"/>
      <c r="I12" s="172"/>
    </row>
    <row r="13" spans="1:9" ht="19.5" customHeight="1">
      <c r="A13" s="275"/>
      <c r="B13" s="192" t="s">
        <v>178</v>
      </c>
      <c r="C13" s="194">
        <v>0</v>
      </c>
      <c r="D13" s="194">
        <v>23000</v>
      </c>
      <c r="E13" s="194">
        <f t="shared" si="0"/>
        <v>13000</v>
      </c>
      <c r="F13" s="198">
        <v>10000</v>
      </c>
      <c r="G13" s="194">
        <f t="shared" si="1"/>
        <v>23000</v>
      </c>
      <c r="H13" s="194"/>
      <c r="I13" s="173"/>
    </row>
    <row r="14" spans="1:9" ht="19.5" customHeight="1">
      <c r="A14" s="274">
        <v>4</v>
      </c>
      <c r="B14" s="192" t="s">
        <v>179</v>
      </c>
      <c r="C14" s="194">
        <v>0</v>
      </c>
      <c r="D14" s="194">
        <v>105000</v>
      </c>
      <c r="E14" s="194">
        <f t="shared" si="0"/>
        <v>105000</v>
      </c>
      <c r="F14" s="199">
        <v>0</v>
      </c>
      <c r="G14" s="194">
        <f t="shared" si="1"/>
        <v>105000</v>
      </c>
      <c r="H14" s="194"/>
      <c r="I14" s="173"/>
    </row>
    <row r="15" spans="1:9" ht="19.5" customHeight="1">
      <c r="A15" s="281"/>
      <c r="B15" s="192" t="s">
        <v>180</v>
      </c>
      <c r="C15" s="194"/>
      <c r="D15" s="194">
        <v>270000</v>
      </c>
      <c r="E15" s="194">
        <f t="shared" si="0"/>
        <v>233080</v>
      </c>
      <c r="F15" s="200">
        <v>36920</v>
      </c>
      <c r="G15" s="194">
        <f t="shared" si="1"/>
        <v>270000</v>
      </c>
      <c r="H15" s="194"/>
      <c r="I15" s="172"/>
    </row>
    <row r="16" spans="1:9" ht="19.5" customHeight="1">
      <c r="A16" s="275"/>
      <c r="B16" s="196" t="s">
        <v>181</v>
      </c>
      <c r="C16" s="194">
        <v>0</v>
      </c>
      <c r="D16" s="194">
        <v>304000</v>
      </c>
      <c r="E16" s="194">
        <f t="shared" si="0"/>
        <v>304000</v>
      </c>
      <c r="F16" s="199">
        <v>0</v>
      </c>
      <c r="G16" s="194">
        <f t="shared" si="1"/>
        <v>304000</v>
      </c>
      <c r="H16" s="194"/>
      <c r="I16" s="172"/>
    </row>
    <row r="17" spans="1:9" ht="19.5" customHeight="1">
      <c r="A17" s="274">
        <v>5</v>
      </c>
      <c r="B17" s="192" t="s">
        <v>182</v>
      </c>
      <c r="C17" s="194">
        <v>0</v>
      </c>
      <c r="D17" s="194">
        <v>160000</v>
      </c>
      <c r="E17" s="194">
        <f t="shared" si="0"/>
        <v>160000</v>
      </c>
      <c r="F17" s="201">
        <v>0</v>
      </c>
      <c r="G17" s="194">
        <f t="shared" si="1"/>
        <v>160000</v>
      </c>
      <c r="H17" s="194"/>
      <c r="I17" s="172"/>
    </row>
    <row r="18" spans="1:9" ht="19.5" customHeight="1">
      <c r="A18" s="281"/>
      <c r="B18" s="192" t="s">
        <v>183</v>
      </c>
      <c r="C18" s="194">
        <v>0</v>
      </c>
      <c r="D18" s="194">
        <v>73500</v>
      </c>
      <c r="E18" s="194">
        <f t="shared" si="0"/>
        <v>73500</v>
      </c>
      <c r="F18" s="201">
        <v>0</v>
      </c>
      <c r="G18" s="194">
        <f t="shared" si="1"/>
        <v>73500</v>
      </c>
      <c r="H18" s="194"/>
      <c r="I18" s="172"/>
    </row>
    <row r="19" spans="1:9" ht="19.5" customHeight="1">
      <c r="A19" s="275"/>
      <c r="B19" s="193" t="s">
        <v>184</v>
      </c>
      <c r="C19" s="194">
        <v>0</v>
      </c>
      <c r="D19" s="194">
        <v>122500</v>
      </c>
      <c r="E19" s="194">
        <f t="shared" si="0"/>
        <v>122500</v>
      </c>
      <c r="F19" s="201">
        <v>0</v>
      </c>
      <c r="G19" s="194">
        <f t="shared" si="1"/>
        <v>122500</v>
      </c>
      <c r="H19" s="194"/>
      <c r="I19" s="172"/>
    </row>
    <row r="20" spans="1:9" ht="19.5" customHeight="1">
      <c r="A20" s="274">
        <v>6</v>
      </c>
      <c r="B20" s="202" t="s">
        <v>12</v>
      </c>
      <c r="C20" s="194">
        <v>0</v>
      </c>
      <c r="D20" s="194">
        <v>22500</v>
      </c>
      <c r="E20" s="194">
        <f t="shared" si="0"/>
        <v>22500</v>
      </c>
      <c r="F20" s="201">
        <v>0</v>
      </c>
      <c r="G20" s="194">
        <f t="shared" si="1"/>
        <v>22500</v>
      </c>
      <c r="H20" s="194"/>
      <c r="I20" s="173"/>
    </row>
    <row r="21" spans="1:9" ht="19.5" customHeight="1">
      <c r="A21" s="275"/>
      <c r="B21" s="192" t="s">
        <v>185</v>
      </c>
      <c r="C21" s="194">
        <v>0</v>
      </c>
      <c r="D21" s="194">
        <v>50000</v>
      </c>
      <c r="E21" s="194">
        <f t="shared" si="0"/>
        <v>50000</v>
      </c>
      <c r="F21" s="203">
        <v>0</v>
      </c>
      <c r="G21" s="194">
        <f t="shared" si="1"/>
        <v>50000</v>
      </c>
      <c r="H21" s="194"/>
      <c r="I21" s="172"/>
    </row>
    <row r="22" spans="1:9" ht="19.5" customHeight="1">
      <c r="A22" s="274">
        <v>7</v>
      </c>
      <c r="B22" s="196" t="s">
        <v>12</v>
      </c>
      <c r="C22" s="194">
        <v>0</v>
      </c>
      <c r="D22" s="194">
        <v>22500</v>
      </c>
      <c r="E22" s="194">
        <f t="shared" si="0"/>
        <v>22500</v>
      </c>
      <c r="F22" s="203">
        <v>0</v>
      </c>
      <c r="G22" s="194">
        <f t="shared" si="1"/>
        <v>22500</v>
      </c>
      <c r="H22" s="194"/>
      <c r="I22" s="172"/>
    </row>
    <row r="23" spans="1:9" ht="19.5" customHeight="1">
      <c r="A23" s="275"/>
      <c r="B23" s="196" t="s">
        <v>5</v>
      </c>
      <c r="C23" s="194">
        <v>336000</v>
      </c>
      <c r="D23" s="194">
        <v>1194200</v>
      </c>
      <c r="E23" s="194">
        <f t="shared" si="0"/>
        <v>1411990</v>
      </c>
      <c r="F23" s="203">
        <v>118210</v>
      </c>
      <c r="G23" s="194">
        <f t="shared" si="1"/>
        <v>1530200</v>
      </c>
      <c r="H23" s="194"/>
      <c r="I23" s="172"/>
    </row>
    <row r="24" spans="1:9" ht="19.5" customHeight="1">
      <c r="A24" s="274">
        <v>8</v>
      </c>
      <c r="B24" s="192" t="s">
        <v>186</v>
      </c>
      <c r="C24" s="194">
        <v>1500000</v>
      </c>
      <c r="D24" s="194">
        <v>1264200</v>
      </c>
      <c r="E24" s="194">
        <f t="shared" si="0"/>
        <v>2631200</v>
      </c>
      <c r="F24" s="203">
        <v>133000</v>
      </c>
      <c r="G24" s="194">
        <f t="shared" si="1"/>
        <v>2764200</v>
      </c>
      <c r="H24" s="194"/>
      <c r="I24" s="172"/>
    </row>
    <row r="25" spans="1:9" ht="19.5" customHeight="1">
      <c r="A25" s="281"/>
      <c r="B25" s="278" t="s">
        <v>194</v>
      </c>
      <c r="C25" s="272">
        <v>250000</v>
      </c>
      <c r="D25" s="272">
        <v>1250000</v>
      </c>
      <c r="E25" s="272">
        <f t="shared" si="0"/>
        <v>1496400</v>
      </c>
      <c r="F25" s="279">
        <v>3600</v>
      </c>
      <c r="G25" s="272">
        <f t="shared" si="1"/>
        <v>1500000</v>
      </c>
      <c r="H25" s="194"/>
      <c r="I25" s="172"/>
    </row>
    <row r="26" spans="1:9" ht="19.5" customHeight="1">
      <c r="A26" s="275"/>
      <c r="B26" s="278"/>
      <c r="C26" s="272"/>
      <c r="D26" s="272"/>
      <c r="E26" s="272"/>
      <c r="F26" s="279"/>
      <c r="G26" s="272"/>
      <c r="H26" s="194"/>
      <c r="I26" s="172"/>
    </row>
    <row r="27" spans="1:9" ht="19.5" customHeight="1">
      <c r="A27" s="274">
        <v>9</v>
      </c>
      <c r="B27" s="196" t="s">
        <v>187</v>
      </c>
      <c r="C27" s="194">
        <v>0</v>
      </c>
      <c r="D27" s="194">
        <v>60000</v>
      </c>
      <c r="E27" s="194">
        <f aca="true" t="shared" si="2" ref="E27:E33">G27-F27</f>
        <v>60000</v>
      </c>
      <c r="F27" s="201">
        <v>0</v>
      </c>
      <c r="G27" s="194">
        <f aca="true" t="shared" si="3" ref="G27:G33">C27+D27</f>
        <v>60000</v>
      </c>
      <c r="H27" s="194"/>
      <c r="I27" s="172"/>
    </row>
    <row r="28" spans="1:9" ht="19.5" customHeight="1">
      <c r="A28" s="281"/>
      <c r="B28" s="196" t="s">
        <v>188</v>
      </c>
      <c r="C28" s="194">
        <v>0</v>
      </c>
      <c r="D28" s="194">
        <v>40000</v>
      </c>
      <c r="E28" s="194">
        <f t="shared" si="2"/>
        <v>28800</v>
      </c>
      <c r="F28" s="201">
        <v>11200</v>
      </c>
      <c r="G28" s="194">
        <f t="shared" si="3"/>
        <v>40000</v>
      </c>
      <c r="H28" s="194"/>
      <c r="I28" s="172"/>
    </row>
    <row r="29" spans="1:9" ht="19.5" customHeight="1">
      <c r="A29" s="275"/>
      <c r="B29" s="192" t="s">
        <v>189</v>
      </c>
      <c r="C29" s="194">
        <v>0</v>
      </c>
      <c r="D29" s="194">
        <v>8000</v>
      </c>
      <c r="E29" s="194">
        <f t="shared" si="2"/>
        <v>8000</v>
      </c>
      <c r="F29" s="198">
        <v>0</v>
      </c>
      <c r="G29" s="194">
        <f t="shared" si="3"/>
        <v>8000</v>
      </c>
      <c r="H29" s="194"/>
      <c r="I29" s="172"/>
    </row>
    <row r="30" spans="1:9" ht="19.5" customHeight="1">
      <c r="A30" s="274">
        <v>10</v>
      </c>
      <c r="B30" s="192" t="s">
        <v>190</v>
      </c>
      <c r="C30" s="194">
        <v>0</v>
      </c>
      <c r="D30" s="194">
        <v>173000</v>
      </c>
      <c r="E30" s="194">
        <f t="shared" si="2"/>
        <v>173000</v>
      </c>
      <c r="F30" s="198">
        <v>0</v>
      </c>
      <c r="G30" s="194">
        <f t="shared" si="3"/>
        <v>173000</v>
      </c>
      <c r="H30" s="194"/>
      <c r="I30" s="172"/>
    </row>
    <row r="31" spans="1:9" ht="19.5" customHeight="1">
      <c r="A31" s="275"/>
      <c r="B31" s="192" t="s">
        <v>191</v>
      </c>
      <c r="C31" s="194">
        <v>51000</v>
      </c>
      <c r="D31" s="194">
        <v>43000</v>
      </c>
      <c r="E31" s="194">
        <f t="shared" si="2"/>
        <v>91400</v>
      </c>
      <c r="F31" s="200">
        <v>2600</v>
      </c>
      <c r="G31" s="194">
        <f t="shared" si="3"/>
        <v>94000</v>
      </c>
      <c r="H31" s="194"/>
      <c r="I31" s="172"/>
    </row>
    <row r="32" spans="1:9" ht="19.5" customHeight="1">
      <c r="A32" s="192">
        <v>11</v>
      </c>
      <c r="B32" s="192" t="s">
        <v>192</v>
      </c>
      <c r="C32" s="194">
        <v>0</v>
      </c>
      <c r="D32" s="194">
        <v>60000</v>
      </c>
      <c r="E32" s="194">
        <f t="shared" si="2"/>
        <v>60000</v>
      </c>
      <c r="F32" s="200">
        <v>0</v>
      </c>
      <c r="G32" s="194">
        <f t="shared" si="3"/>
        <v>60000</v>
      </c>
      <c r="H32" s="194"/>
      <c r="I32" s="172"/>
    </row>
    <row r="33" spans="1:9" ht="19.5" customHeight="1">
      <c r="A33" s="192">
        <v>12</v>
      </c>
      <c r="B33" s="192" t="s">
        <v>193</v>
      </c>
      <c r="C33" s="194">
        <v>0</v>
      </c>
      <c r="D33" s="194">
        <v>1416000</v>
      </c>
      <c r="E33" s="194">
        <f t="shared" si="2"/>
        <v>1362990</v>
      </c>
      <c r="F33" s="200">
        <v>53010</v>
      </c>
      <c r="G33" s="194">
        <f t="shared" si="3"/>
        <v>1416000</v>
      </c>
      <c r="H33" s="194"/>
      <c r="I33" s="172"/>
    </row>
    <row r="34" spans="1:9" ht="19.5" customHeight="1">
      <c r="A34" s="192"/>
      <c r="B34" s="196"/>
      <c r="C34" s="194"/>
      <c r="D34" s="194"/>
      <c r="E34" s="194"/>
      <c r="F34" s="200"/>
      <c r="G34" s="194"/>
      <c r="H34" s="194"/>
      <c r="I34" s="172"/>
    </row>
    <row r="35" spans="1:9" ht="19.5" customHeight="1">
      <c r="A35" s="192"/>
      <c r="B35" s="192" t="s">
        <v>195</v>
      </c>
      <c r="C35" s="194">
        <f>SUM(C5:C34)</f>
        <v>2666500</v>
      </c>
      <c r="D35" s="194">
        <f>SUM(D5:D34)</f>
        <v>8632200</v>
      </c>
      <c r="E35" s="194">
        <f t="shared" si="0"/>
        <v>10776000</v>
      </c>
      <c r="F35" s="194">
        <f>SUM(F5:F34)</f>
        <v>522700</v>
      </c>
      <c r="G35" s="194">
        <f t="shared" si="1"/>
        <v>11298700</v>
      </c>
      <c r="H35" s="194"/>
      <c r="I35" s="172"/>
    </row>
    <row r="36" spans="1:9" ht="19.5" customHeight="1">
      <c r="A36" s="176"/>
      <c r="B36" s="178"/>
      <c r="C36" s="176"/>
      <c r="D36" s="176"/>
      <c r="E36" s="125"/>
      <c r="F36" s="190"/>
      <c r="G36" s="125"/>
      <c r="H36" s="172"/>
      <c r="I36" s="176"/>
    </row>
    <row r="37" spans="1:9" ht="19.5" customHeight="1">
      <c r="A37" s="176"/>
      <c r="B37" s="178"/>
      <c r="C37" s="176"/>
      <c r="D37" s="176"/>
      <c r="E37" s="125"/>
      <c r="F37" s="190"/>
      <c r="G37" s="125"/>
      <c r="H37" s="172"/>
      <c r="I37" s="176"/>
    </row>
    <row r="38" spans="1:9" ht="19.5" customHeight="1">
      <c r="A38" s="176"/>
      <c r="B38" s="178"/>
      <c r="C38" s="280" t="s">
        <v>196</v>
      </c>
      <c r="D38" s="280"/>
      <c r="E38" s="190">
        <f>C5+C6+C23+C24+C31</f>
        <v>2392000</v>
      </c>
      <c r="G38" s="125"/>
      <c r="H38" s="172"/>
      <c r="I38" s="176"/>
    </row>
    <row r="39" spans="1:9" ht="19.5" customHeight="1">
      <c r="A39" s="271"/>
      <c r="B39" s="175"/>
      <c r="C39" s="280" t="s">
        <v>197</v>
      </c>
      <c r="D39" s="280"/>
      <c r="E39" s="191">
        <f>C9+C25</f>
        <v>274500</v>
      </c>
      <c r="G39" s="125"/>
      <c r="H39" s="174"/>
      <c r="I39" s="174"/>
    </row>
    <row r="40" spans="1:9" ht="19.5" customHeight="1">
      <c r="A40" s="271"/>
      <c r="B40" s="175"/>
      <c r="C40" s="280" t="s">
        <v>198</v>
      </c>
      <c r="D40" s="280"/>
      <c r="E40" s="125">
        <f>E35</f>
        <v>10776000</v>
      </c>
      <c r="F40" s="189"/>
      <c r="G40" s="125"/>
      <c r="H40" s="174"/>
      <c r="I40" s="175"/>
    </row>
    <row r="41" spans="1:9" ht="19.5" customHeight="1">
      <c r="A41" s="271"/>
      <c r="B41" s="178"/>
      <c r="C41" s="280" t="s">
        <v>199</v>
      </c>
      <c r="D41" s="280"/>
      <c r="E41" s="125">
        <f>F35</f>
        <v>522700</v>
      </c>
      <c r="F41" s="191"/>
      <c r="G41" s="125"/>
      <c r="H41" s="172"/>
      <c r="I41" s="172"/>
    </row>
    <row r="42" spans="1:9" ht="19.5" customHeight="1">
      <c r="A42" s="271"/>
      <c r="B42" s="178"/>
      <c r="C42" s="280" t="s">
        <v>200</v>
      </c>
      <c r="D42" s="280"/>
      <c r="E42" s="172">
        <f>G35</f>
        <v>11298700</v>
      </c>
      <c r="F42" s="174"/>
      <c r="G42" s="177"/>
      <c r="H42" s="177"/>
      <c r="I42" s="177"/>
    </row>
    <row r="43" spans="1:9" ht="19.5" customHeight="1">
      <c r="A43" s="271"/>
      <c r="B43" s="178"/>
      <c r="C43" s="172"/>
      <c r="D43" s="172"/>
      <c r="E43" s="172"/>
      <c r="F43" s="175"/>
      <c r="G43" s="172"/>
      <c r="H43" s="172"/>
      <c r="I43" s="172"/>
    </row>
    <row r="44" spans="1:9" ht="19.5" customHeight="1">
      <c r="A44" s="271"/>
      <c r="B44" s="178"/>
      <c r="C44" s="172"/>
      <c r="D44" s="172"/>
      <c r="E44" s="172"/>
      <c r="F44" s="175"/>
      <c r="G44" s="172"/>
      <c r="H44" s="172"/>
      <c r="I44" s="172"/>
    </row>
    <row r="45" spans="1:9" ht="19.5" customHeight="1">
      <c r="A45" s="271"/>
      <c r="B45" s="178"/>
      <c r="C45" s="172"/>
      <c r="D45" s="172"/>
      <c r="E45" s="172"/>
      <c r="F45" s="178"/>
      <c r="G45" s="172"/>
      <c r="H45" s="172"/>
      <c r="I45" s="172"/>
    </row>
    <row r="46" spans="1:9" ht="19.5" customHeight="1">
      <c r="A46" s="271"/>
      <c r="B46" s="178"/>
      <c r="C46" s="172"/>
      <c r="D46" s="172"/>
      <c r="E46" s="172"/>
      <c r="F46" s="178"/>
      <c r="G46" s="172"/>
      <c r="H46" s="172"/>
      <c r="I46" s="172"/>
    </row>
    <row r="47" spans="1:9" ht="19.5" customHeight="1">
      <c r="A47" s="271"/>
      <c r="B47" s="179"/>
      <c r="C47" s="172"/>
      <c r="D47" s="172"/>
      <c r="E47" s="172"/>
      <c r="F47" s="277"/>
      <c r="G47" s="172"/>
      <c r="H47" s="172"/>
      <c r="I47" s="172"/>
    </row>
    <row r="48" spans="1:9" ht="19.5" customHeight="1">
      <c r="A48" s="271"/>
      <c r="B48" s="179"/>
      <c r="C48" s="172"/>
      <c r="D48" s="172"/>
      <c r="E48" s="172"/>
      <c r="F48" s="277"/>
      <c r="G48" s="172"/>
      <c r="H48" s="172"/>
      <c r="I48" s="172"/>
    </row>
    <row r="49" spans="1:9" ht="19.5" customHeight="1">
      <c r="A49" s="271"/>
      <c r="B49" s="178"/>
      <c r="C49" s="172"/>
      <c r="D49" s="172"/>
      <c r="E49" s="172"/>
      <c r="F49" s="178"/>
      <c r="G49" s="172"/>
      <c r="H49" s="172"/>
      <c r="I49" s="172"/>
    </row>
    <row r="50" spans="1:9" ht="19.5" customHeight="1">
      <c r="A50" s="271"/>
      <c r="B50" s="178"/>
      <c r="C50" s="172"/>
      <c r="D50" s="172"/>
      <c r="E50" s="172"/>
      <c r="F50" s="178"/>
      <c r="G50" s="172"/>
      <c r="H50" s="172"/>
      <c r="I50" s="172"/>
    </row>
    <row r="51" spans="1:9" ht="19.5" customHeight="1">
      <c r="A51" s="271"/>
      <c r="B51" s="178"/>
      <c r="C51" s="172"/>
      <c r="D51" s="172"/>
      <c r="E51" s="172"/>
      <c r="F51" s="174"/>
      <c r="G51" s="172"/>
      <c r="H51" s="172"/>
      <c r="I51" s="172"/>
    </row>
    <row r="52" spans="1:9" ht="19.5" customHeight="1">
      <c r="A52" s="271"/>
      <c r="B52" s="178"/>
      <c r="C52" s="172"/>
      <c r="D52" s="172"/>
      <c r="E52" s="172"/>
      <c r="F52" s="174"/>
      <c r="G52" s="177"/>
      <c r="H52" s="177"/>
      <c r="I52" s="177"/>
    </row>
    <row r="53" spans="1:9" ht="19.5" customHeight="1">
      <c r="A53" s="271"/>
      <c r="B53" s="178"/>
      <c r="C53" s="172"/>
      <c r="D53" s="172"/>
      <c r="E53" s="172"/>
      <c r="F53" s="178"/>
      <c r="G53" s="176"/>
      <c r="H53" s="172"/>
      <c r="I53" s="172"/>
    </row>
    <row r="54" spans="1:9" ht="19.5" customHeight="1">
      <c r="A54" s="271"/>
      <c r="B54" s="178"/>
      <c r="C54" s="172"/>
      <c r="D54" s="172"/>
      <c r="E54" s="172"/>
      <c r="F54" s="178"/>
      <c r="G54" s="176"/>
      <c r="H54" s="173"/>
      <c r="I54" s="172"/>
    </row>
    <row r="55" spans="1:9" ht="19.5" customHeight="1">
      <c r="A55" s="271"/>
      <c r="B55" s="178"/>
      <c r="C55" s="172"/>
      <c r="D55" s="172"/>
      <c r="E55" s="172"/>
      <c r="F55" s="276"/>
      <c r="G55" s="172"/>
      <c r="H55" s="172"/>
      <c r="I55" s="172"/>
    </row>
    <row r="56" spans="1:9" ht="19.5" customHeight="1">
      <c r="A56" s="271"/>
      <c r="B56" s="178"/>
      <c r="C56" s="172"/>
      <c r="D56" s="172"/>
      <c r="E56" s="172"/>
      <c r="F56" s="276"/>
      <c r="G56" s="172"/>
      <c r="H56" s="172"/>
      <c r="I56" s="172"/>
    </row>
    <row r="57" spans="1:9" ht="15" customHeight="1">
      <c r="A57" s="175"/>
      <c r="B57" s="178"/>
      <c r="C57" s="172"/>
      <c r="D57" s="172"/>
      <c r="E57" s="172"/>
      <c r="F57" s="178"/>
      <c r="G57" s="176"/>
      <c r="H57" s="172"/>
      <c r="I57" s="172"/>
    </row>
    <row r="58" spans="1:9" ht="15" customHeight="1">
      <c r="A58" s="175"/>
      <c r="B58" s="178"/>
      <c r="C58" s="172"/>
      <c r="D58" s="172"/>
      <c r="E58" s="172"/>
      <c r="F58" s="178"/>
      <c r="G58" s="176"/>
      <c r="H58" s="173"/>
      <c r="I58" s="172"/>
    </row>
    <row r="59" spans="1:9" ht="15" customHeight="1">
      <c r="A59" s="180"/>
      <c r="B59" s="180"/>
      <c r="C59" s="181"/>
      <c r="D59" s="181"/>
      <c r="E59" s="181"/>
      <c r="F59" s="182"/>
      <c r="G59" s="181"/>
      <c r="H59" s="181"/>
      <c r="I59" s="181"/>
    </row>
    <row r="60" spans="1:9" ht="15" customHeight="1">
      <c r="A60" s="183"/>
      <c r="B60" s="184"/>
      <c r="C60" s="185"/>
      <c r="D60" s="185"/>
      <c r="E60" s="185"/>
      <c r="F60" s="184"/>
      <c r="G60" s="185"/>
      <c r="H60" s="186"/>
      <c r="I60" s="185"/>
    </row>
    <row r="61" spans="1:9" ht="15" customHeight="1">
      <c r="A61" s="185"/>
      <c r="B61" s="184"/>
      <c r="C61" s="185"/>
      <c r="D61" s="187"/>
      <c r="E61" s="187"/>
      <c r="F61" s="188"/>
      <c r="G61" s="187"/>
      <c r="H61" s="186"/>
      <c r="I61" s="185"/>
    </row>
    <row r="62" spans="1:9" ht="15" customHeight="1">
      <c r="A62" s="183"/>
      <c r="B62" s="184"/>
      <c r="C62" s="185"/>
      <c r="D62" s="187"/>
      <c r="E62" s="187"/>
      <c r="F62" s="188"/>
      <c r="G62" s="187"/>
      <c r="H62" s="186"/>
      <c r="I62" s="185"/>
    </row>
    <row r="63" spans="1:9" ht="15" customHeight="1">
      <c r="A63" s="185"/>
      <c r="B63" s="184"/>
      <c r="C63" s="185"/>
      <c r="D63" s="187"/>
      <c r="E63" s="187"/>
      <c r="F63" s="188"/>
      <c r="G63" s="187"/>
      <c r="H63" s="186"/>
      <c r="I63" s="185"/>
    </row>
    <row r="64" spans="1:9" ht="15" customHeight="1">
      <c r="A64" s="185"/>
      <c r="B64" s="184"/>
      <c r="C64" s="185"/>
      <c r="D64" s="187"/>
      <c r="E64" s="187"/>
      <c r="F64" s="188"/>
      <c r="G64" s="187"/>
      <c r="H64" s="186"/>
      <c r="I64" s="185"/>
    </row>
    <row r="65" spans="2:9" s="68" customFormat="1" ht="15" customHeight="1">
      <c r="B65" s="10"/>
      <c r="C65" s="1"/>
      <c r="D65" s="1"/>
      <c r="E65" s="1"/>
      <c r="F65" s="10"/>
      <c r="G65" s="1"/>
      <c r="H65" s="57"/>
      <c r="I65" s="1"/>
    </row>
    <row r="66" spans="2:9" s="68" customFormat="1" ht="15" customHeight="1">
      <c r="B66" s="10"/>
      <c r="C66" s="1"/>
      <c r="D66" s="1"/>
      <c r="E66" s="1"/>
      <c r="F66" s="10"/>
      <c r="G66" s="1"/>
      <c r="H66" s="57"/>
      <c r="I66" s="1"/>
    </row>
    <row r="67" spans="2:9" s="68" customFormat="1" ht="15" customHeight="1">
      <c r="B67" s="10"/>
      <c r="C67" s="1"/>
      <c r="D67" s="1"/>
      <c r="E67" s="1"/>
      <c r="F67" s="10"/>
      <c r="G67" s="1"/>
      <c r="H67" s="57"/>
      <c r="I67" s="1"/>
    </row>
    <row r="68" spans="2:9" s="68" customFormat="1" ht="15" customHeight="1">
      <c r="B68" s="10"/>
      <c r="C68" s="1"/>
      <c r="D68" s="1"/>
      <c r="E68" s="1"/>
      <c r="F68" s="10"/>
      <c r="G68" s="1"/>
      <c r="H68" s="57"/>
      <c r="I68" s="1"/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</sheetData>
  <mergeCells count="35">
    <mergeCell ref="A27:A29"/>
    <mergeCell ref="C41:D41"/>
    <mergeCell ref="C42:D42"/>
    <mergeCell ref="A5:A6"/>
    <mergeCell ref="A7:A10"/>
    <mergeCell ref="A11:A13"/>
    <mergeCell ref="A14:A16"/>
    <mergeCell ref="A17:A19"/>
    <mergeCell ref="A20:A21"/>
    <mergeCell ref="A22:A23"/>
    <mergeCell ref="A24:A26"/>
    <mergeCell ref="F3:F4"/>
    <mergeCell ref="C38:D38"/>
    <mergeCell ref="C39:D39"/>
    <mergeCell ref="C40:D40"/>
    <mergeCell ref="A41:A42"/>
    <mergeCell ref="H3:H4"/>
    <mergeCell ref="B25:B26"/>
    <mergeCell ref="C25:C26"/>
    <mergeCell ref="D25:D26"/>
    <mergeCell ref="E25:E26"/>
    <mergeCell ref="F25:F26"/>
    <mergeCell ref="G25:G26"/>
    <mergeCell ref="D3:D4"/>
    <mergeCell ref="E3:E4"/>
    <mergeCell ref="A43:A50"/>
    <mergeCell ref="G3:G4"/>
    <mergeCell ref="A51:A52"/>
    <mergeCell ref="A53:A56"/>
    <mergeCell ref="A3:A4"/>
    <mergeCell ref="B3:B4"/>
    <mergeCell ref="A30:A31"/>
    <mergeCell ref="F55:F56"/>
    <mergeCell ref="F47:F48"/>
    <mergeCell ref="A39:A40"/>
  </mergeCells>
  <printOptions/>
  <pageMargins left="0.35" right="0.26" top="0.9" bottom="0.8" header="0.39" footer="0.44"/>
  <pageSetup horizontalDpi="300" verticalDpi="300" orientation="landscape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신세기통신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신세기통신</dc:creator>
  <cp:keywords/>
  <dc:description/>
  <cp:lastModifiedBy>박정현</cp:lastModifiedBy>
  <cp:lastPrinted>2002-01-05T04:00:24Z</cp:lastPrinted>
  <dcterms:created xsi:type="dcterms:W3CDTF">2001-01-15T01:39:14Z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